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285" windowWidth="14805" windowHeight="7830"/>
  </bookViews>
  <sheets>
    <sheet name="Konsep Tariewe 2014-2015" sheetId="1" r:id="rId1"/>
    <sheet name="Sheet2" sheetId="3" r:id="rId2"/>
  </sheets>
  <definedNames>
    <definedName name="_xlnm.Print_Area" localSheetId="0">'Konsep Tariewe 2014-2015'!$A$1:$G$79,'Konsep Tariewe 2014-2015'!$A$81:$G$151,'Konsep Tariewe 2014-2015'!$A$153:$G$205,'Konsep Tariewe 2014-2015'!$A$207:$G$265,'Konsep Tariewe 2014-2015'!$A$267:$G$331,'Konsep Tariewe 2014-2015'!$A$333:$G$388,'Konsep Tariewe 2014-2015'!$A$391:$G$447,'Konsep Tariewe 2014-2015'!$A$450:$G$507,'Konsep Tariewe 2014-2015'!$A$509:$G$576,'Konsep Tariewe 2014-2015'!$A$578:$G$610</definedName>
  </definedNames>
  <calcPr calcId="125725"/>
</workbook>
</file>

<file path=xl/calcChain.xml><?xml version="1.0" encoding="utf-8"?>
<calcChain xmlns="http://schemas.openxmlformats.org/spreadsheetml/2006/main">
  <c r="E12" i="3"/>
  <c r="C12"/>
  <c r="E7"/>
  <c r="C7"/>
  <c r="E6"/>
  <c r="C6"/>
  <c r="D601" i="1" l="1"/>
  <c r="D598"/>
  <c r="D597"/>
  <c r="D596"/>
  <c r="D595"/>
  <c r="D594"/>
  <c r="D593"/>
  <c r="D592"/>
  <c r="D591"/>
  <c r="D587"/>
  <c r="D586"/>
  <c r="D585"/>
  <c r="D584"/>
  <c r="D583"/>
  <c r="D575"/>
  <c r="D562"/>
  <c r="D559"/>
  <c r="D545"/>
  <c r="D542"/>
  <c r="D540"/>
  <c r="D539"/>
  <c r="D538"/>
  <c r="D537"/>
  <c r="D536"/>
  <c r="D535"/>
  <c r="D531"/>
  <c r="D529"/>
  <c r="D528"/>
  <c r="D524"/>
  <c r="D518"/>
  <c r="D515"/>
  <c r="D506"/>
  <c r="D505"/>
  <c r="D504"/>
  <c r="D341"/>
  <c r="D340"/>
  <c r="D339"/>
  <c r="D330"/>
  <c r="D327"/>
  <c r="D326"/>
  <c r="D325"/>
  <c r="D324"/>
  <c r="D323"/>
  <c r="D322"/>
  <c r="D319"/>
  <c r="D310"/>
  <c r="D309"/>
  <c r="D308"/>
  <c r="D302"/>
  <c r="D301"/>
  <c r="D300"/>
  <c r="D297"/>
  <c r="D258"/>
  <c r="D253"/>
  <c r="D248"/>
  <c r="D246"/>
  <c r="D235"/>
  <c r="D228"/>
  <c r="D229"/>
  <c r="D230"/>
  <c r="D231"/>
  <c r="D232"/>
  <c r="D223"/>
  <c r="D288"/>
  <c r="D287"/>
  <c r="D286"/>
  <c r="D282"/>
  <c r="D281"/>
  <c r="D280"/>
  <c r="D275"/>
  <c r="D274"/>
  <c r="D276"/>
  <c r="E39" l="1"/>
  <c r="E38"/>
  <c r="E37"/>
  <c r="D144"/>
  <c r="D143"/>
  <c r="D142"/>
  <c r="D139"/>
  <c r="D138"/>
  <c r="D137"/>
  <c r="E124"/>
  <c r="D13" l="1"/>
  <c r="D12"/>
  <c r="D11"/>
  <c r="D21"/>
  <c r="D20"/>
  <c r="D19"/>
  <c r="D18"/>
  <c r="D17"/>
  <c r="D16"/>
  <c r="D27"/>
  <c r="D26"/>
  <c r="D25"/>
  <c r="D24"/>
  <c r="D30"/>
  <c r="D45"/>
  <c r="D44"/>
  <c r="D61"/>
  <c r="D58"/>
  <c r="D57"/>
  <c r="D70"/>
  <c r="D69"/>
  <c r="D74"/>
  <c r="D73"/>
  <c r="D78"/>
  <c r="D98"/>
  <c r="D96"/>
  <c r="D92"/>
  <c r="D88"/>
  <c r="D163"/>
  <c r="D162"/>
  <c r="D161"/>
  <c r="D176"/>
  <c r="D175"/>
  <c r="D174"/>
  <c r="D173"/>
  <c r="D172"/>
  <c r="D186"/>
  <c r="D185"/>
  <c r="D184"/>
  <c r="D183"/>
  <c r="D182"/>
  <c r="D196"/>
  <c r="D195"/>
  <c r="D194"/>
  <c r="D193"/>
  <c r="D192"/>
  <c r="D205"/>
  <c r="D204"/>
  <c r="D203"/>
  <c r="D202"/>
  <c r="D201"/>
  <c r="D355"/>
  <c r="E288"/>
  <c r="E287"/>
  <c r="E286"/>
  <c r="D427" l="1"/>
  <c r="D426"/>
  <c r="D425"/>
  <c r="D415"/>
  <c r="D413"/>
  <c r="D410"/>
  <c r="D405"/>
  <c r="D404"/>
  <c r="D399"/>
  <c r="D386"/>
  <c r="D381"/>
  <c r="D371"/>
  <c r="D370"/>
  <c r="D362"/>
  <c r="D102"/>
  <c r="E297" l="1"/>
  <c r="E327" l="1"/>
  <c r="C327"/>
  <c r="C326" l="1"/>
  <c r="C444"/>
  <c r="C445"/>
  <c r="C446"/>
  <c r="E466" l="1"/>
  <c r="C415"/>
  <c r="C413"/>
  <c r="C410"/>
  <c r="C355"/>
  <c r="E362"/>
  <c r="C370"/>
  <c r="E371"/>
  <c r="E425"/>
  <c r="E426"/>
  <c r="E405"/>
  <c r="E404"/>
  <c r="C399"/>
  <c r="E427"/>
  <c r="E445"/>
  <c r="E446"/>
  <c r="C459"/>
  <c r="C472"/>
  <c r="C473"/>
  <c r="E478"/>
  <c r="E483"/>
  <c r="C484"/>
  <c r="E489"/>
  <c r="C483"/>
  <c r="E467"/>
  <c r="C467"/>
  <c r="C460"/>
  <c r="E459"/>
  <c r="E386"/>
  <c r="C386"/>
  <c r="E381"/>
  <c r="C371"/>
  <c r="E355"/>
  <c r="C478" l="1"/>
  <c r="C362"/>
  <c r="C381"/>
  <c r="C466"/>
  <c r="C404"/>
  <c r="C405"/>
  <c r="E410"/>
  <c r="E415"/>
  <c r="C489"/>
  <c r="E472"/>
  <c r="E484"/>
  <c r="E370"/>
  <c r="E399"/>
  <c r="E413"/>
  <c r="E444"/>
  <c r="E460"/>
  <c r="E473"/>
  <c r="C288"/>
  <c r="C287"/>
  <c r="C286"/>
  <c r="L327"/>
  <c r="E322" l="1"/>
  <c r="C322" l="1"/>
  <c r="I272" l="1"/>
  <c r="J541"/>
  <c r="L541" s="1"/>
  <c r="J538"/>
  <c r="L538" s="1"/>
  <c r="J535"/>
  <c r="L535" s="1"/>
  <c r="J532"/>
  <c r="L532" s="1"/>
  <c r="J530"/>
  <c r="L530" s="1"/>
  <c r="J526"/>
  <c r="L526" s="1"/>
  <c r="J524"/>
  <c r="L524" s="1"/>
  <c r="J522"/>
  <c r="L522" s="1"/>
  <c r="J520"/>
  <c r="L520" s="1"/>
  <c r="J512"/>
  <c r="L512" s="1"/>
  <c r="J508"/>
  <c r="L508" s="1"/>
  <c r="J506"/>
  <c r="L506" s="1"/>
  <c r="J503"/>
  <c r="L503" s="1"/>
  <c r="J501"/>
  <c r="L501" s="1"/>
  <c r="J498"/>
  <c r="L498" s="1"/>
  <c r="L305"/>
  <c r="L303"/>
  <c r="L301"/>
  <c r="L298"/>
  <c r="J296"/>
  <c r="L296" s="1"/>
  <c r="L294"/>
  <c r="L291"/>
  <c r="L504" l="1"/>
  <c r="L306"/>
  <c r="L307" s="1"/>
  <c r="L308" s="1"/>
  <c r="L543"/>
  <c r="C529"/>
  <c r="E120"/>
  <c r="E144"/>
  <c r="E143"/>
  <c r="E142"/>
  <c r="E112"/>
  <c r="E108"/>
  <c r="E107"/>
  <c r="E139" l="1"/>
  <c r="E138"/>
  <c r="E137"/>
  <c r="E111"/>
  <c r="C515" l="1"/>
  <c r="C518"/>
  <c r="E524" l="1"/>
  <c r="C524"/>
  <c r="E518"/>
  <c r="E515"/>
  <c r="J335"/>
  <c r="L335" s="1"/>
  <c r="J333"/>
  <c r="L333" s="1"/>
  <c r="J337"/>
  <c r="L337" s="1"/>
  <c r="C96"/>
  <c r="C92"/>
  <c r="C88"/>
  <c r="C98"/>
  <c r="C69"/>
  <c r="C78"/>
  <c r="C74"/>
  <c r="C73"/>
  <c r="C70"/>
  <c r="C58"/>
  <c r="C57"/>
  <c r="C61"/>
  <c r="C45"/>
  <c r="C30"/>
  <c r="C27"/>
  <c r="C26"/>
  <c r="C25"/>
  <c r="C24"/>
  <c r="C21"/>
  <c r="C20"/>
  <c r="C19"/>
  <c r="C18"/>
  <c r="C17"/>
  <c r="C16"/>
  <c r="C13"/>
  <c r="C12"/>
  <c r="L338" l="1"/>
  <c r="J275"/>
  <c r="L275" s="1"/>
  <c r="J272"/>
  <c r="L272" s="1"/>
  <c r="C44"/>
  <c r="L277" l="1"/>
  <c r="L278" s="1"/>
  <c r="L279" s="1"/>
  <c r="L339"/>
  <c r="L340" s="1"/>
  <c r="L342" s="1"/>
  <c r="E27"/>
  <c r="E25"/>
  <c r="E24"/>
  <c r="E26" l="1"/>
  <c r="E601"/>
  <c r="E598"/>
  <c r="E597"/>
  <c r="E596"/>
  <c r="C595"/>
  <c r="E594"/>
  <c r="E593"/>
  <c r="E592"/>
  <c r="E591"/>
  <c r="E587"/>
  <c r="E586"/>
  <c r="E585"/>
  <c r="C584"/>
  <c r="E583"/>
  <c r="E539"/>
  <c r="C539"/>
  <c r="E538"/>
  <c r="E537"/>
  <c r="C537"/>
  <c r="E536"/>
  <c r="C536"/>
  <c r="E535"/>
  <c r="E528"/>
  <c r="E529"/>
  <c r="E531"/>
  <c r="C504"/>
  <c r="C586" l="1"/>
  <c r="C592"/>
  <c r="C585"/>
  <c r="C587"/>
  <c r="C596"/>
  <c r="C593"/>
  <c r="C591"/>
  <c r="C597"/>
  <c r="E584"/>
  <c r="C528"/>
  <c r="C583"/>
  <c r="C594"/>
  <c r="C601"/>
  <c r="C598"/>
  <c r="E595"/>
  <c r="C535"/>
  <c r="C538"/>
  <c r="E504"/>
  <c r="C531"/>
  <c r="E575"/>
  <c r="E562"/>
  <c r="E559"/>
  <c r="C545"/>
  <c r="E542"/>
  <c r="E540"/>
  <c r="E506"/>
  <c r="E505"/>
  <c r="C341"/>
  <c r="E340"/>
  <c r="E339"/>
  <c r="E325"/>
  <c r="C324"/>
  <c r="E323"/>
  <c r="E326"/>
  <c r="C330"/>
  <c r="E319"/>
  <c r="E310"/>
  <c r="E309"/>
  <c r="E308"/>
  <c r="E282"/>
  <c r="E281"/>
  <c r="C280"/>
  <c r="E276"/>
  <c r="E275"/>
  <c r="E274"/>
  <c r="E258"/>
  <c r="C253"/>
  <c r="E248"/>
  <c r="C246"/>
  <c r="E235"/>
  <c r="E232"/>
  <c r="E231"/>
  <c r="E230"/>
  <c r="C229"/>
  <c r="E228"/>
  <c r="E223"/>
  <c r="C205"/>
  <c r="E204"/>
  <c r="C203"/>
  <c r="E202"/>
  <c r="E201"/>
  <c r="E196"/>
  <c r="E195"/>
  <c r="E194"/>
  <c r="C193"/>
  <c r="E192"/>
  <c r="E186"/>
  <c r="E185"/>
  <c r="E184"/>
  <c r="E183"/>
  <c r="E182"/>
  <c r="E176"/>
  <c r="C175"/>
  <c r="E174"/>
  <c r="E173"/>
  <c r="C172"/>
  <c r="E163"/>
  <c r="E162"/>
  <c r="E161"/>
  <c r="E128"/>
  <c r="E106"/>
  <c r="E102"/>
  <c r="E98"/>
  <c r="E96"/>
  <c r="E92"/>
  <c r="E78"/>
  <c r="E74"/>
  <c r="E73"/>
  <c r="E70"/>
  <c r="E69"/>
  <c r="E61"/>
  <c r="E58"/>
  <c r="E45"/>
  <c r="E44"/>
  <c r="E30"/>
  <c r="E20"/>
  <c r="E19"/>
  <c r="E18"/>
  <c r="E16"/>
  <c r="E13"/>
  <c r="E12"/>
  <c r="C11"/>
  <c r="C196" l="1"/>
  <c r="C276"/>
  <c r="C186"/>
  <c r="C308"/>
  <c r="C162"/>
  <c r="C163"/>
  <c r="C195"/>
  <c r="E172"/>
  <c r="E21"/>
  <c r="C173"/>
  <c r="C231"/>
  <c r="E11"/>
  <c r="E280"/>
  <c r="C201"/>
  <c r="E203"/>
  <c r="C183"/>
  <c r="C310"/>
  <c r="C325"/>
  <c r="C184"/>
  <c r="C540"/>
  <c r="E246"/>
  <c r="E324"/>
  <c r="C185"/>
  <c r="C202"/>
  <c r="C309"/>
  <c r="C161"/>
  <c r="C182"/>
  <c r="C575"/>
  <c r="C274"/>
  <c r="C323"/>
  <c r="C339"/>
  <c r="C275"/>
  <c r="C281"/>
  <c r="E17"/>
  <c r="E88"/>
  <c r="E193"/>
  <c r="E205"/>
  <c r="C176"/>
  <c r="C194"/>
  <c r="C230"/>
  <c r="C235"/>
  <c r="C258"/>
  <c r="E175"/>
  <c r="E253"/>
  <c r="E330"/>
  <c r="E341"/>
  <c r="E545"/>
  <c r="E57"/>
  <c r="E229"/>
  <c r="C174"/>
  <c r="C192"/>
  <c r="C204"/>
  <c r="C228"/>
  <c r="C248"/>
  <c r="C282"/>
  <c r="C319"/>
  <c r="C340"/>
  <c r="C542"/>
  <c r="C297" l="1"/>
  <c r="C300"/>
  <c r="J319"/>
  <c r="L319" s="1"/>
  <c r="J321"/>
  <c r="L321" s="1"/>
  <c r="L322" s="1"/>
  <c r="E300"/>
  <c r="C301"/>
  <c r="E301"/>
  <c r="J317"/>
  <c r="L317" s="1"/>
  <c r="C302"/>
  <c r="E302"/>
  <c r="L326"/>
  <c r="L330"/>
  <c r="L343"/>
</calcChain>
</file>

<file path=xl/sharedStrings.xml><?xml version="1.0" encoding="utf-8"?>
<sst xmlns="http://schemas.openxmlformats.org/spreadsheetml/2006/main" count="643" uniqueCount="388">
  <si>
    <t>POS NR.</t>
  </si>
  <si>
    <t>BESKRYWING</t>
  </si>
  <si>
    <t>% Verhoging</t>
  </si>
  <si>
    <t>BTW INGESLUIT</t>
  </si>
  <si>
    <t>Tarief</t>
  </si>
  <si>
    <t>KORPORATIEWE DIENSTE</t>
  </si>
  <si>
    <t>Bouplan gelde</t>
  </si>
  <si>
    <t>AANSOEK FOOI</t>
  </si>
  <si>
    <t>Per 10m2 of gedeelte daarvan</t>
  </si>
  <si>
    <t>Minimum per aansoek</t>
  </si>
  <si>
    <t>Ondergeskikte bouwerk(per aansoek)</t>
  </si>
  <si>
    <t>A4 Grootte</t>
  </si>
  <si>
    <t>A3 Grootte</t>
  </si>
  <si>
    <t>A4 Grootte (Eie papier)</t>
  </si>
  <si>
    <t>A3 Grootte (Eie papier)</t>
  </si>
  <si>
    <t>Fakse - per blad (Slegs in SA)</t>
  </si>
  <si>
    <t>Soneringssertifikaat</t>
  </si>
  <si>
    <t>Bouplan afdrukke</t>
  </si>
  <si>
    <t>Per vel</t>
  </si>
  <si>
    <t>Straat verkope/Street Trading</t>
  </si>
  <si>
    <t>Tarief per dag</t>
  </si>
  <si>
    <t>Tarief per maand</t>
  </si>
  <si>
    <t>(Straat verkope sal gemonitor word deur die verkeersbeamptes</t>
  </si>
  <si>
    <t>en/of munisipale amptenare)</t>
  </si>
  <si>
    <t>FINANSIËLE DIENSTE</t>
  </si>
  <si>
    <t>Administrasie Koste</t>
  </si>
  <si>
    <t xml:space="preserve"> </t>
  </si>
  <si>
    <t>Waardasiesertifikate</t>
  </si>
  <si>
    <t>Per sertifikaat(elk)</t>
  </si>
  <si>
    <t>Uitklaring sertifikate</t>
  </si>
  <si>
    <t>Naslaangelde</t>
  </si>
  <si>
    <t>Per navraag(elk)</t>
  </si>
  <si>
    <t>BEGRAAFPLAAS</t>
  </si>
  <si>
    <t>Grafgelde</t>
  </si>
  <si>
    <t>Enkelgraf</t>
  </si>
  <si>
    <t>Dubbelgraf</t>
  </si>
  <si>
    <t>2.1  Gelde vir ter aarde bestelling(wanneer</t>
  </si>
  <si>
    <t>Munisipaliteit die graf grawe en weer toemaak)</t>
  </si>
  <si>
    <t>Per 2 meter of gedeelte daarvan per enkelgraf</t>
  </si>
  <si>
    <t>2.2 Vir begrawings op Saterdae,Sondae en</t>
  </si>
  <si>
    <t>Openbare vakansie dae.</t>
  </si>
  <si>
    <t>3. Oopmaak van grafte waarop reeds 'n graf</t>
  </si>
  <si>
    <t xml:space="preserve">    steen is :</t>
  </si>
  <si>
    <t xml:space="preserve">    Die gedeelte hierbo(2.1 &amp; 2.2 ) plus</t>
  </si>
  <si>
    <t xml:space="preserve">4. Opgrawing en herbegrawing van 'n lyk in 'n </t>
  </si>
  <si>
    <t xml:space="preserve">   ander graf</t>
  </si>
  <si>
    <t xml:space="preserve">   Die gedeelte betaalbaar in1,2 en 3 plus</t>
  </si>
  <si>
    <t>5. Naslaangelde- per aanvraag</t>
  </si>
  <si>
    <t>BIBLIOTEEK</t>
  </si>
  <si>
    <t>Boetes</t>
  </si>
  <si>
    <t>Per dag, per boek</t>
  </si>
  <si>
    <t>EIENDOMSBELASTING</t>
  </si>
  <si>
    <t>Residensieël</t>
  </si>
  <si>
    <t>Prieska</t>
  </si>
  <si>
    <t>Marydale</t>
  </si>
  <si>
    <t>Niekerkshoop</t>
  </si>
  <si>
    <t>Besproeiing/Plase</t>
  </si>
  <si>
    <t>Plaas heffing</t>
  </si>
  <si>
    <t>Plaas (plotte) heffing</t>
  </si>
  <si>
    <t xml:space="preserve">Plaas &amp; plaas (plotte) heffing afslag vir die nie </t>
  </si>
  <si>
    <t>lewering van basiese munisipale dienste</t>
  </si>
  <si>
    <t>(Invasering van eiendomsbelasting - afslag)</t>
  </si>
  <si>
    <t>Plaas &amp; plaas (plotte) invassering periode (korting)</t>
  </si>
  <si>
    <t xml:space="preserve">Publieke Dienste - Infrastruktuur </t>
  </si>
  <si>
    <t>(Invastering van eiendomsbelasting - afslag)</t>
  </si>
  <si>
    <t>Publieke Dienste - Infrastruktuur</t>
  </si>
  <si>
    <t>(Vrygestel op die eerste 30% van die markwaarde v/d eiendom)</t>
  </si>
  <si>
    <t>Kerke (100% Vrygestel)</t>
  </si>
  <si>
    <t>Besighede en Industrieël</t>
  </si>
  <si>
    <t>Bouklousule Heffing</t>
  </si>
  <si>
    <t>Staat</t>
  </si>
  <si>
    <t xml:space="preserve">Prieska                   </t>
  </si>
  <si>
    <t xml:space="preserve">Marydale                 </t>
  </si>
  <si>
    <t xml:space="preserve">Niekerkshoop          </t>
  </si>
  <si>
    <t>Rente op belasting = Primakoers + 1%</t>
  </si>
  <si>
    <t>KAMPEERTERREIN</t>
  </si>
  <si>
    <t>Woonwapark</t>
  </si>
  <si>
    <t>MEENT</t>
  </si>
  <si>
    <t>Sandverkope</t>
  </si>
  <si>
    <t>Gruis uit groef    per m (per keer)</t>
  </si>
  <si>
    <t>Sand in Prieska Rivier   per m³</t>
  </si>
  <si>
    <t>Tuingrond   per m³</t>
  </si>
  <si>
    <t>(Munisipaliteit verskaf nie vervoer nie.)</t>
  </si>
  <si>
    <t>MUNISIPALE GEBOUE EN KANTORE</t>
  </si>
  <si>
    <t>Saalhuur per geleentheid</t>
  </si>
  <si>
    <t xml:space="preserve">1.  Diskoteke, Huwelike, Onthale, Danse , </t>
  </si>
  <si>
    <t xml:space="preserve">    Etes en Sport</t>
  </si>
  <si>
    <t>Stadsaal</t>
  </si>
  <si>
    <t>Omegasaal</t>
  </si>
  <si>
    <t>E'Thembenisaal</t>
  </si>
  <si>
    <t>2.  Konserte, Uitstallings, Kongresse, Vergaderings</t>
  </si>
  <si>
    <t>en Konferensies</t>
  </si>
  <si>
    <t>3.  Welsyn, Eredienste, ter Aardebestellings en</t>
  </si>
  <si>
    <t xml:space="preserve">4. Oefendoeleindes of voorbereiding van </t>
  </si>
  <si>
    <t xml:space="preserve">    saal per geleentheid</t>
  </si>
  <si>
    <t xml:space="preserve">5.  Funksies op Sondae en Kerklike </t>
  </si>
  <si>
    <t xml:space="preserve">     vakansiedae(eredienste en ter aarde</t>
  </si>
  <si>
    <t xml:space="preserve">     bestellings uitgesluit.)</t>
  </si>
  <si>
    <t>Dubbel alle tariewe van bogenoemde plekke</t>
  </si>
  <si>
    <t>Word nie verhuur nie.</t>
  </si>
  <si>
    <t>In alle gevalle</t>
  </si>
  <si>
    <t>Skouterrein</t>
  </si>
  <si>
    <t>Sportkompleks         per geleentheid</t>
  </si>
  <si>
    <t>Oefendoeleindes       per geleentheid</t>
  </si>
  <si>
    <t xml:space="preserve">Krale                       per geleentheid </t>
  </si>
  <si>
    <t>Perderstalle              per stal</t>
  </si>
  <si>
    <t>Sleuteldeposito         per geleentheid</t>
  </si>
  <si>
    <t>Unitas,Omega en Kantore waar dienste ingesl is</t>
  </si>
  <si>
    <t>Per m2 per maand</t>
  </si>
  <si>
    <t>Vinkneste</t>
  </si>
  <si>
    <t>Per huis per maand(6)</t>
  </si>
  <si>
    <t>Per huis per maand(2)</t>
  </si>
  <si>
    <t>Ander Huurgeld</t>
  </si>
  <si>
    <t>Ou biersaal</t>
  </si>
  <si>
    <t>Soos kontrak</t>
  </si>
  <si>
    <t>Huur van wonings - Ramkamp (Insl belasting)</t>
  </si>
  <si>
    <t>Kantore by Omegasaal</t>
  </si>
  <si>
    <t>OPENBARE WERKE</t>
  </si>
  <si>
    <t>Opsit van plakkate en baniere</t>
  </si>
  <si>
    <t>Deposito</t>
  </si>
  <si>
    <t>Grond gebruik verandering</t>
  </si>
  <si>
    <t>Hersonering,Onderverdeling,Vergunning,Afwyking,</t>
  </si>
  <si>
    <t>Tydelike afwyking, Verandering, Titelakte beperking</t>
  </si>
  <si>
    <t>ens</t>
  </si>
  <si>
    <t>REINIGINGSDIENSTE</t>
  </si>
  <si>
    <t xml:space="preserve">Huishoudings met inkomste van minders as </t>
  </si>
  <si>
    <t>maandelikse tarief.</t>
  </si>
  <si>
    <t>(Twee staatspensione word as n basis gebruik)</t>
  </si>
  <si>
    <t>Vullis</t>
  </si>
  <si>
    <t>Per standaard Drom per maand</t>
  </si>
  <si>
    <t>Tuinvullis en Rommel</t>
  </si>
  <si>
    <t>Per vrag</t>
  </si>
  <si>
    <t>RIOOL</t>
  </si>
  <si>
    <t>Rioolverstoppings</t>
  </si>
  <si>
    <t>Per uur of gedeelte van 'n uur</t>
  </si>
  <si>
    <t>Enige suigtenk wat gebou word se inhoudsmaat</t>
  </si>
  <si>
    <t>moet minstens 4.5 kiloliter wees.</t>
  </si>
  <si>
    <t>Na-ure = Dubbel die gewone tarief</t>
  </si>
  <si>
    <t xml:space="preserve">Buite dorpsgebied, maar binne Munisipale </t>
  </si>
  <si>
    <t>gebied= Tarief plus voorgeskrewe km-tarief</t>
  </si>
  <si>
    <t>Aansluitings</t>
  </si>
  <si>
    <t>Riooltarief</t>
  </si>
  <si>
    <t>Beskikbaarheidsgelde</t>
  </si>
  <si>
    <t>Beskikbaarheid</t>
  </si>
  <si>
    <t>Onbeboude staatserwe</t>
  </si>
  <si>
    <t>Kerke,kerksale,Sport en welsyn</t>
  </si>
  <si>
    <t>Besighede</t>
  </si>
  <si>
    <t>Besighede -Ekstra potte</t>
  </si>
  <si>
    <t>Alle ander persele</t>
  </si>
  <si>
    <t>Eerste gerief(1 pot)</t>
  </si>
  <si>
    <t>Plus per pot vir twee of meer potte</t>
  </si>
  <si>
    <t>Munisipale verbruik</t>
  </si>
  <si>
    <t>Die tarief is verskuldig en betaalbaar op die ste</t>
  </si>
  <si>
    <t xml:space="preserve">tariewe gehef word, maar kan ook in twaalf </t>
  </si>
  <si>
    <t>gelyke maandelikse paaiemente betaal word.</t>
  </si>
  <si>
    <t>VLIEGVELD</t>
  </si>
  <si>
    <t>ELEKTRISITEITS DIENS</t>
  </si>
  <si>
    <t>DIENSTEHEFFINGS</t>
  </si>
  <si>
    <t>a) Aansluitingsgelde</t>
  </si>
  <si>
    <t>Hierdie gelde is betaalbaar wanneer 'n toevoer</t>
  </si>
  <si>
    <t>punt van eienaar verander.</t>
  </si>
  <si>
    <t>b) Heraansluitingsgelde</t>
  </si>
  <si>
    <t xml:space="preserve">1. Hierdie gelde is betaalbaar wanneer 'n </t>
  </si>
  <si>
    <t>verbruiker se naam op die afsnylys verskyn het,</t>
  </si>
  <si>
    <t>ongeag of die krag fisies afgesny en aangeskakel</t>
  </si>
  <si>
    <t>is of nie. Aangesien die Raad addisionele koste</t>
  </si>
  <si>
    <t>vir die spesifieke rekening moes aangaan.</t>
  </si>
  <si>
    <t>2.  Hierdie gelde is betaalbaar wanneer 'n toe</t>
  </si>
  <si>
    <t xml:space="preserve">voerpunt afgesny word weens 'n oortreding van </t>
  </si>
  <si>
    <t xml:space="preserve">artikel 24(peuter en bemoei) van die raad se </t>
  </si>
  <si>
    <t>elektrisiteits-verordening, deur die okkupeerder :</t>
  </si>
  <si>
    <t>Eerste oortreding of die gemiddelde maandelikse</t>
  </si>
  <si>
    <t xml:space="preserve">rekening oor 12 maande periode, welke bedrag </t>
  </si>
  <si>
    <t xml:space="preserve">die grootste is </t>
  </si>
  <si>
    <t>Tweede oortreding</t>
  </si>
  <si>
    <t>Indien u skuldig bevind word aan hierdie misdryf en by</t>
  </si>
  <si>
    <t>skuldigbevinding strafbaar wees met n gevangenisstraf</t>
  </si>
  <si>
    <t>van nie meer as 6 (ses) maande nie of n boete van nie</t>
  </si>
  <si>
    <t>c) Uitroepgelde</t>
  </si>
  <si>
    <t xml:space="preserve">1. Hierdie gelde is betaalbaar wanneer die </t>
  </si>
  <si>
    <t>Munisipaliteit uitgeroep word weens toevoer-</t>
  </si>
  <si>
    <t>onderbrekings en die fout op die klant se</t>
  </si>
  <si>
    <t>installasie gevind word.</t>
  </si>
  <si>
    <t>d) Spesiale meterlesingsgeld</t>
  </si>
  <si>
    <t>1. Betaalbaar wanneer 'n spesiale meterlesing</t>
  </si>
  <si>
    <t>deur die klant versoek word</t>
  </si>
  <si>
    <t>e)  Metertoetsgelde</t>
  </si>
  <si>
    <t xml:space="preserve">1. Betaalbaar wanneer 'n metertoets deur die </t>
  </si>
  <si>
    <t>klant versoek word. Indien die meter foutief is, is</t>
  </si>
  <si>
    <t>die gelde terugbetaalbaar.</t>
  </si>
  <si>
    <t>f) Nuwe aansluitings</t>
  </si>
  <si>
    <t xml:space="preserve">1. Hierdie is gevalle waar 'n aansluiting vanaf die </t>
  </si>
  <si>
    <t>kraglyn gebou moet word:</t>
  </si>
  <si>
    <t>Enkelfase(konvensioneel of voorafbetaald)</t>
  </si>
  <si>
    <t>Driefase(Konvensioneel of voorafbetaald)</t>
  </si>
  <si>
    <t>Maksimum aanvraag = Werklike koste</t>
  </si>
  <si>
    <t>g) Vervanging</t>
  </si>
  <si>
    <t>Vervanging van konvensionele meter met enkelfase vooraf</t>
  </si>
  <si>
    <t>betaalde meter.</t>
  </si>
  <si>
    <t xml:space="preserve">Vervanging van voorafbetaalde  meter met </t>
  </si>
  <si>
    <t>konvensionele enkelfase meter</t>
  </si>
  <si>
    <t>Vervanging van konvensionele meter met driefase vooraf</t>
  </si>
  <si>
    <t>h) Voorafbetaalde</t>
  </si>
  <si>
    <t>Geen omlynings van voorafbetaalde meters word gedoen nie</t>
  </si>
  <si>
    <t>i) Deposito</t>
  </si>
  <si>
    <t xml:space="preserve">Betaalbaar wanneer aansoek gedoen word vir die </t>
  </si>
  <si>
    <t>voorsiening van 'n toevoerpunt:</t>
  </si>
  <si>
    <t>Kleinkrag</t>
  </si>
  <si>
    <t>Huishoudelik</t>
  </si>
  <si>
    <t>Grootkrag</t>
  </si>
  <si>
    <t>j) Beskikbaarheidsgelde</t>
  </si>
  <si>
    <t>Betaalbaar deur die eienaar van 'n erf(erwe) waar</t>
  </si>
  <si>
    <t xml:space="preserve">by 'n kraglyn verby gebou is, maar die betrokke </t>
  </si>
  <si>
    <t>erf nie oor 'n toevoerpunt beskik nie of die toevoer</t>
  </si>
  <si>
    <t xml:space="preserve">punt wel bestaan maar onbenut is.  Erwe wat  </t>
  </si>
  <si>
    <t>saam met 'n ontwikkelde erf as eenheid bedryf</t>
  </si>
  <si>
    <t>word, word hierby ingesluit.</t>
  </si>
  <si>
    <t xml:space="preserve">Die basiese heffing per maand soos op die </t>
  </si>
  <si>
    <t>verskillende kategorië verbruikers van toepassing</t>
  </si>
  <si>
    <t>A GROOTKRAGVERBRUIK</t>
  </si>
  <si>
    <t>Beskikbaar op besighede wat 'n maksimum aan</t>
  </si>
  <si>
    <t>vraag van groter as 50KVA het.</t>
  </si>
  <si>
    <t>a) Energieheffing         c/kWh</t>
  </si>
  <si>
    <t>b) Aanvraagheffing       R/KVA</t>
  </si>
  <si>
    <t>c) Basiese Heffing       per maand</t>
  </si>
  <si>
    <t>B1) KLEINKRAGVERBRUIK (&lt;1000kwh p/m)</t>
  </si>
  <si>
    <t>Besighede waarvan die gemiddelde maandelikse</t>
  </si>
  <si>
    <t>vebruik vir die voorafgaande 12 maande minder was as 1000kwh</t>
  </si>
  <si>
    <t>( 1 Julie -30Junie )</t>
  </si>
  <si>
    <t xml:space="preserve">a) Energieheffing         </t>
  </si>
  <si>
    <t xml:space="preserve">b) Basiesheffing    </t>
  </si>
  <si>
    <t>B2) KLEINKRAGVERBRUIK(&gt;1000 kwh p/m)</t>
  </si>
  <si>
    <t>verbruik vir die voorafgaande 12 maande meer was as 1000kwh</t>
  </si>
  <si>
    <t>(1 Julie - 30 Junie )</t>
  </si>
  <si>
    <t>C) HUISHOUDELIK</t>
  </si>
  <si>
    <t>Vir huishoudelike toevoere waar konvensionele</t>
  </si>
  <si>
    <t>meettoerusting gebruik word :</t>
  </si>
  <si>
    <t>b) Basiesheffing         per maand</t>
  </si>
  <si>
    <t>D) VOORAFBETAALD</t>
  </si>
  <si>
    <t xml:space="preserve">Van toepassing vir enkelfase-toevoere waar 'n </t>
  </si>
  <si>
    <t>voorafbetaalde metingstelsel gebruik word:</t>
  </si>
  <si>
    <t>E1) MUNISIPAAL(GROOT)</t>
  </si>
  <si>
    <t>Die tarief is vir Munisipale grootkragverbruik.</t>
  </si>
  <si>
    <t>b) Aanvraagheffing       per KVA</t>
  </si>
  <si>
    <t>E1) MUNISIPAAL(KLEIN)</t>
  </si>
  <si>
    <t>Die tarief is vir munisipale toevoere</t>
  </si>
  <si>
    <t>(Straatligte en Munisipale geboue)</t>
  </si>
  <si>
    <t xml:space="preserve">Huishoudings met inkomste gelykstaande aan </t>
  </si>
  <si>
    <t>kwh elektrisiteit per maand.</t>
  </si>
  <si>
    <t>WATERDIENS</t>
  </si>
  <si>
    <t>Huishoudings met inkomste gelykstaande aan twee</t>
  </si>
  <si>
    <t>heffing en die eerste 6 kl water.</t>
  </si>
  <si>
    <t>Instandhouding</t>
  </si>
  <si>
    <t>Nuwe aansluitings</t>
  </si>
  <si>
    <t>Deposito : Indigent</t>
  </si>
  <si>
    <t>Aansluitingsgelde</t>
  </si>
  <si>
    <t>Per aansluiting</t>
  </si>
  <si>
    <t>Heraansluitingsgelde</t>
  </si>
  <si>
    <t>1. Hierdie gelde is betaalbaar wanneer 'n verbruiker se naam op</t>
  </si>
  <si>
    <t>op die afsnylys verskyn het, ongeag of die water fisies afgesny</t>
  </si>
  <si>
    <t>en aangeskakel is of nie.  Aangesien die Raad addisionele koste</t>
  </si>
  <si>
    <t>Per maand</t>
  </si>
  <si>
    <t>Leiwatergelde</t>
  </si>
  <si>
    <t>Waterverkope</t>
  </si>
  <si>
    <t>0   tot   6</t>
  </si>
  <si>
    <t>7   tot   12</t>
  </si>
  <si>
    <t>13 tot   50</t>
  </si>
  <si>
    <t>50 tot   150</t>
  </si>
  <si>
    <t>Groter as 150</t>
  </si>
  <si>
    <t>Alkantpan</t>
  </si>
  <si>
    <t>Staankrane</t>
  </si>
  <si>
    <t>Plakkers en Ramkamp</t>
  </si>
  <si>
    <t>ongeag of die water fisies afgesny en aangeskakel</t>
  </si>
  <si>
    <t>water-verordening, deur die okkupeerder :</t>
  </si>
  <si>
    <t>VERHUURTARIEWE - VOERTUIE+ TOERUSTING</t>
  </si>
  <si>
    <t>VOERTUIG</t>
  </si>
  <si>
    <t>Laaigraaf  klein trekker                 per uur</t>
  </si>
  <si>
    <t>VRAGMOTORS</t>
  </si>
  <si>
    <t xml:space="preserve">                                               Plus per km</t>
  </si>
  <si>
    <t>Uitroepfooi</t>
  </si>
  <si>
    <t>(Nie van toepassing op skole,kerke en ouetehuis)</t>
  </si>
  <si>
    <t>OPMERKINGS</t>
  </si>
  <si>
    <t>Per uur beteken : Per uur of gedeelte van 'n uur</t>
  </si>
  <si>
    <t>Per km beteken : Per km of gedeelte van 'n km</t>
  </si>
  <si>
    <t xml:space="preserve">Aansluiting van dienste vir n 'Indigent/Werklose Persoon" vir die volgende dienste, Vullis, Water, Riool </t>
  </si>
  <si>
    <t>en Elektrisiteit sal deur die Raad oorweeg word.</t>
  </si>
  <si>
    <r>
      <t xml:space="preserve">1 (a) </t>
    </r>
    <r>
      <rPr>
        <b/>
        <sz val="10"/>
        <rFont val="Arial"/>
        <family val="2"/>
      </rPr>
      <t>Ekonomies</t>
    </r>
    <r>
      <rPr>
        <sz val="10"/>
        <rFont val="Arial"/>
        <family val="2"/>
      </rPr>
      <t xml:space="preserve"> -Voorsiening van grafperseel</t>
    </r>
  </si>
  <si>
    <r>
      <t xml:space="preserve">2 (b) </t>
    </r>
    <r>
      <rPr>
        <b/>
        <sz val="10"/>
        <rFont val="Arial"/>
        <family val="2"/>
      </rPr>
      <t>Sub -Ekonomies</t>
    </r>
  </si>
  <si>
    <r>
      <t xml:space="preserve">     </t>
    </r>
    <r>
      <rPr>
        <b/>
        <i/>
        <sz val="10"/>
        <rFont val="Arial"/>
        <family val="2"/>
      </rPr>
      <t>Opvoedkunde</t>
    </r>
  </si>
  <si>
    <r>
      <t>Sanit</t>
    </r>
    <r>
      <rPr>
        <b/>
        <sz val="10"/>
        <rFont val="Arial"/>
        <family val="2"/>
      </rPr>
      <t>ê</t>
    </r>
    <r>
      <rPr>
        <b/>
        <i/>
        <sz val="10"/>
        <rFont val="Arial"/>
        <family val="2"/>
      </rPr>
      <t>re verwyderings</t>
    </r>
  </si>
  <si>
    <r>
      <t xml:space="preserve">dag van </t>
    </r>
    <r>
      <rPr>
        <b/>
        <i/>
        <sz val="10"/>
        <rFont val="Arial"/>
        <family val="2"/>
      </rPr>
      <t xml:space="preserve">Julie </t>
    </r>
    <r>
      <rPr>
        <i/>
        <sz val="10"/>
        <rFont val="Arial"/>
        <family val="2"/>
      </rPr>
      <t xml:space="preserve">van die jaar waarvoor sodanige </t>
    </r>
  </si>
  <si>
    <r>
      <t>Ongemeter</t>
    </r>
    <r>
      <rPr>
        <sz val="10"/>
        <rFont val="Arial"/>
        <family val="2"/>
      </rPr>
      <t xml:space="preserve"> : Per uur, per week, per maand</t>
    </r>
  </si>
  <si>
    <r>
      <t xml:space="preserve">Gemeter: </t>
    </r>
    <r>
      <rPr>
        <sz val="10"/>
        <rFont val="Arial"/>
        <family val="2"/>
      </rPr>
      <t xml:space="preserve"> per kiloliter</t>
    </r>
  </si>
  <si>
    <r>
      <t>Basies heffing</t>
    </r>
    <r>
      <rPr>
        <sz val="10"/>
        <rFont val="Arial"/>
        <family val="2"/>
      </rPr>
      <t xml:space="preserve"> : per maand</t>
    </r>
  </si>
  <si>
    <r>
      <t xml:space="preserve">Betonmenger                          </t>
    </r>
    <r>
      <rPr>
        <b/>
        <sz val="10"/>
        <rFont val="Arial"/>
        <family val="2"/>
      </rPr>
      <t>Nie te huur</t>
    </r>
  </si>
  <si>
    <r>
      <t xml:space="preserve">Paving Breaker                       </t>
    </r>
    <r>
      <rPr>
        <b/>
        <sz val="10"/>
        <rFont val="Arial"/>
        <family val="2"/>
      </rPr>
      <t>Nie te huur</t>
    </r>
  </si>
  <si>
    <r>
      <t xml:space="preserve">Kompakteerder-Jumbo Jack    </t>
    </r>
    <r>
      <rPr>
        <b/>
        <sz val="10"/>
        <rFont val="Arial"/>
        <family val="2"/>
      </rPr>
      <t>Nie te huur</t>
    </r>
  </si>
  <si>
    <r>
      <t xml:space="preserve">Kompressor                           </t>
    </r>
    <r>
      <rPr>
        <b/>
        <sz val="10"/>
        <rFont val="Arial"/>
        <family val="2"/>
      </rPr>
      <t>Nie te huur</t>
    </r>
  </si>
  <si>
    <r>
      <t xml:space="preserve">Alle klein toerusting    </t>
    </r>
    <r>
      <rPr>
        <b/>
        <sz val="10"/>
        <rFont val="Arial"/>
        <family val="2"/>
      </rPr>
      <t xml:space="preserve">            Nie te huur</t>
    </r>
    <r>
      <rPr>
        <sz val="10"/>
        <rFont val="Arial"/>
        <family val="2"/>
      </rPr>
      <t xml:space="preserve"> </t>
    </r>
  </si>
  <si>
    <r>
      <t xml:space="preserve">Padskraper               </t>
    </r>
    <r>
      <rPr>
        <b/>
        <sz val="10"/>
        <rFont val="Arial"/>
        <family val="2"/>
      </rPr>
      <t xml:space="preserve">             per uur</t>
    </r>
  </si>
  <si>
    <r>
      <t xml:space="preserve">Roller(Static Flatsteel - Groot)      </t>
    </r>
    <r>
      <rPr>
        <b/>
        <sz val="10"/>
        <rFont val="Arial"/>
        <family val="2"/>
      </rPr>
      <t>per uur</t>
    </r>
  </si>
  <si>
    <r>
      <t xml:space="preserve">Roller(Bomag - Klein)                   </t>
    </r>
    <r>
      <rPr>
        <b/>
        <sz val="10"/>
        <rFont val="Arial"/>
        <family val="2"/>
      </rPr>
      <t>per uur</t>
    </r>
  </si>
  <si>
    <r>
      <t xml:space="preserve">Trekker en Sleepwa                     </t>
    </r>
    <r>
      <rPr>
        <b/>
        <sz val="10"/>
        <rFont val="Arial"/>
        <family val="2"/>
      </rPr>
      <t>per uur</t>
    </r>
  </si>
  <si>
    <r>
      <t xml:space="preserve">Platbak 2-4 ton                          </t>
    </r>
    <r>
      <rPr>
        <b/>
        <sz val="10"/>
        <rFont val="Arial"/>
        <family val="2"/>
      </rPr>
      <t>per km</t>
    </r>
  </si>
  <si>
    <r>
      <t xml:space="preserve">Platbak 4-7 ton                          </t>
    </r>
    <r>
      <rPr>
        <b/>
        <sz val="10"/>
        <rFont val="Arial"/>
        <family val="2"/>
      </rPr>
      <t>per km</t>
    </r>
  </si>
  <si>
    <r>
      <t xml:space="preserve">Platbak met kraan                     </t>
    </r>
    <r>
      <rPr>
        <b/>
        <sz val="10"/>
        <rFont val="Arial"/>
        <family val="2"/>
      </rPr>
      <t>per uur gewerk</t>
    </r>
  </si>
  <si>
    <r>
      <t xml:space="preserve">Wip 4-7 ton                             </t>
    </r>
    <r>
      <rPr>
        <b/>
        <sz val="10"/>
        <rFont val="Arial"/>
        <family val="2"/>
      </rPr>
      <t xml:space="preserve"> Per uur</t>
    </r>
  </si>
  <si>
    <r>
      <t xml:space="preserve">Water 4-7 KL                            </t>
    </r>
    <r>
      <rPr>
        <b/>
        <sz val="10"/>
        <rFont val="Arial"/>
        <family val="2"/>
      </rPr>
      <t>Per uur gewerk</t>
    </r>
  </si>
  <si>
    <t>(Fasiliteit nie meer beskikbaar.)</t>
  </si>
  <si>
    <t>(Terme en voorwaardes soos uiteengesit in die saalhuur ooreenkoms,</t>
  </si>
  <si>
    <t>geen tafels en stoele sal uitverhuur word nie.)</t>
  </si>
  <si>
    <t>Suigtenk verwyderings (Emmers)</t>
  </si>
  <si>
    <t xml:space="preserve">betaalde meter. </t>
  </si>
  <si>
    <t xml:space="preserve">                             Insentief van 50% Afslag</t>
  </si>
  <si>
    <t>per kiloliter</t>
  </si>
  <si>
    <r>
      <t xml:space="preserve">Laaigraaf  TLB                          </t>
    </r>
    <r>
      <rPr>
        <b/>
        <sz val="10"/>
        <rFont val="Arial"/>
        <family val="2"/>
      </rPr>
      <t>per uur</t>
    </r>
  </si>
  <si>
    <t>LAW(Bakkie)                            Nie te huur</t>
  </si>
  <si>
    <t>Alle huur is voorafbetaalbaar met n bestuurder en onerhegwig van beskikbaarheid:</t>
  </si>
  <si>
    <t>Sertifikate en afdrukke by biblioteek - Slegs vir take</t>
  </si>
  <si>
    <t>Sertifikate en afdrukke- Munisipale Kantore</t>
  </si>
  <si>
    <t xml:space="preserve">Indien n tjek onbetaald terug ontvang sal word vanaf die bank, met n </t>
  </si>
  <si>
    <t>verwysing, "verwys na trekker", sal n boete van R1,000 gehef word op</t>
  </si>
  <si>
    <t>sy rekening.  Die munisipaliteit het ook die reg om n saak van bedrog</t>
  </si>
  <si>
    <t>aanhangig te maak by SAPD.</t>
  </si>
  <si>
    <t>LET WEL:</t>
  </si>
  <si>
    <t>Landbou eiendom wat in die voormalige DMA gebied was en wat binne die munisipale gebied van Siyathemba ingedeel is, sal onderhewig wees aan</t>
  </si>
  <si>
    <t>2013/2014</t>
  </si>
  <si>
    <t>meer as R16,060of n kombinasie van bg.</t>
  </si>
  <si>
    <t>meer as R14,714.10 of n kombinasie van bg.</t>
  </si>
  <si>
    <t>50% van die tarief in 2013/2014 finansiële jaar en 25% van die tarief in 2014/2015.</t>
  </si>
  <si>
    <t>"NEEM ASB KENNIS DAT DIE STELSEL ENIGE BEDRAE AFROND TOT DIE NAASTE 5c"</t>
  </si>
  <si>
    <t>REININGINGSDIENSTE (VULLIS)</t>
  </si>
  <si>
    <t>AANTAL</t>
  </si>
  <si>
    <t>TARIEF</t>
  </si>
  <si>
    <t>AANTAL MNDE</t>
  </si>
  <si>
    <t>INKOMSTE/JR</t>
  </si>
  <si>
    <t>PLAKKERS</t>
  </si>
  <si>
    <t>LESS NON-PAYMENT 15%</t>
  </si>
  <si>
    <t>Wonings</t>
  </si>
  <si>
    <t>Lee erwe</t>
  </si>
  <si>
    <t>Staatserf</t>
  </si>
  <si>
    <t>Kerke</t>
  </si>
  <si>
    <t>Ekstra potte</t>
  </si>
  <si>
    <t>Munisipale geboue</t>
  </si>
  <si>
    <t>LESS NON-PAYMENT 10%</t>
  </si>
  <si>
    <t>VIP Toilette</t>
  </si>
  <si>
    <t>Suigtenke</t>
  </si>
  <si>
    <t>Niekrekshoop</t>
  </si>
  <si>
    <t>ESKOM TARIEF 2008/09</t>
  </si>
  <si>
    <t>BESKIKBAARHEIDSGELDE</t>
  </si>
  <si>
    <t>LEIWATER</t>
  </si>
  <si>
    <t>Gemeter</t>
  </si>
  <si>
    <t>Ongemeter</t>
  </si>
  <si>
    <t>ALKANTPAN</t>
  </si>
  <si>
    <t>VERBRUIK</t>
  </si>
  <si>
    <t xml:space="preserve">0  -  6              </t>
  </si>
  <si>
    <t>7 -12</t>
  </si>
  <si>
    <t>13 - 49</t>
  </si>
  <si>
    <t>50 - 150</t>
  </si>
  <si>
    <t>&gt; 150</t>
  </si>
  <si>
    <t>STAANKRANE</t>
  </si>
  <si>
    <t>Plakkers</t>
  </si>
  <si>
    <t>Ramkamp</t>
  </si>
  <si>
    <t>VERBRUIK NIE HUISHOUDELIK</t>
  </si>
  <si>
    <t>GALLON HUISHOUDELIK</t>
  </si>
  <si>
    <t>MUNISIPALE VERBRUIK</t>
  </si>
  <si>
    <t xml:space="preserve">Pensioenarisse word versoek om skriftelik aansoek te doen vir hulp aan die Raad om 'n addisionele korting met die implementering van die nuwe </t>
  </si>
  <si>
    <t xml:space="preserve">eiendomsbelasting tarief te ontvang.Die Raad sal die kortings op 'n geval-tot-geval-grondslag toeken. </t>
  </si>
  <si>
    <t>Deposito = 1 maand se huur indien nie 'n amptenaar</t>
  </si>
  <si>
    <t>Munisipale Huise</t>
  </si>
  <si>
    <t>Ander: Per m2 per maand</t>
  </si>
  <si>
    <t>Kontrakteurs</t>
  </si>
  <si>
    <t>a) Energieheffing         c/kwh</t>
  </si>
  <si>
    <t>2014/2015</t>
  </si>
  <si>
    <t xml:space="preserve">KONSEP TARIEWE VIR 2014/2015 FINANSIËLE JAAR </t>
  </si>
  <si>
    <t>dieselfde riglyne behalwe dat die implementering weer van vooraf sal geskied en soos deur wetgewing voorgeskryf,</t>
  </si>
  <si>
    <t>7.  Biblioteeksale</t>
  </si>
  <si>
    <t>8.  Sleuteldeposito en Saalhuur deposito</t>
  </si>
  <si>
    <t xml:space="preserve">6.  Affiliasie fooie vir dans skole per jaar betaalbaar. </t>
  </si>
  <si>
    <t>Verkeer gebruik vir die Motorkades per uur</t>
  </si>
  <si>
    <t>Besighede bedryf uit eie eindom sonder hersonerings sertifikaart</t>
  </si>
  <si>
    <t>Tarief word per maand gehef teen die rekenning</t>
  </si>
  <si>
    <t>(Verkope sal gemonitor word deur die verkeersbeamptes</t>
  </si>
  <si>
    <t>Beboude woonerwe (Huishoudings)</t>
  </si>
  <si>
    <t>twee staatspensioene (R2,680.00) word gesubsideer met 50</t>
  </si>
  <si>
    <t xml:space="preserve">staatspensioene (R2,680.00) word gesubsideer met die basiese </t>
  </si>
  <si>
    <t>R2,680.00 per maand word gesubsideer met die</t>
  </si>
  <si>
    <t>R2680.00 per maand word gesubsideer met die</t>
  </si>
</sst>
</file>

<file path=xl/styles.xml><?xml version="1.0" encoding="utf-8"?>
<styleSheet xmlns="http://schemas.openxmlformats.org/spreadsheetml/2006/main">
  <numFmts count="19">
    <numFmt numFmtId="43" formatCode="_ * #,##0.00_ ;_ * \-#,##0.00_ ;_ * &quot;-&quot;??_ ;_ @_ "/>
    <numFmt numFmtId="164" formatCode="_(* #,##0.00_);_(* \(#,##0.00\);_(* &quot;-&quot;??_);_(@_)"/>
    <numFmt numFmtId="165" formatCode="_ * #,##0.0_ ;_ * \-#,##0.0_ ;_ * &quot;-&quot;_ ;_ @_ "/>
    <numFmt numFmtId="166" formatCode="_(* #,##0_);_(* \(#,##0\);_(* &quot;-&quot;??_);_(@_)"/>
    <numFmt numFmtId="167" formatCode="_(* #,##0.000000_);_(* \(#,##0.000000\);_(* &quot;-&quot;??_);_(@_)"/>
    <numFmt numFmtId="168" formatCode="_ * #,##0_ ;_ * \-#,##0_ ;_ * &quot;-&quot;??_ ;_ @_ "/>
    <numFmt numFmtId="169" formatCode="_(* #,##0.000_);_(* \(#,##0.000\);_(* &quot;-&quot;??_);_(@_)"/>
    <numFmt numFmtId="170" formatCode="#,##0_ ;\-#,##0\ "/>
    <numFmt numFmtId="171" formatCode="_ * #,##0.0_ ;_ * \-#,##0.0_ ;_ * &quot;-&quot;?_ ;_ @_ "/>
    <numFmt numFmtId="172" formatCode="0.0%"/>
    <numFmt numFmtId="173" formatCode="#,##0.00_ ;\-#,##0.00\ "/>
    <numFmt numFmtId="174" formatCode="0.00000000"/>
    <numFmt numFmtId="175" formatCode="_ * #,##0.0000_ ;_ * \-#,##0.0000_ ;_ * &quot;-&quot;_ ;_ @_ "/>
    <numFmt numFmtId="176" formatCode="_ * #,##0.000000_ ;_ * \-#,##0.000000_ ;_ * &quot;-&quot;_ ;_ @_ "/>
    <numFmt numFmtId="177" formatCode="_ * #,##0.00_ ;_ * \-#,##0.00_ ;_ * &quot;-&quot;_ ;_ @_ "/>
    <numFmt numFmtId="178" formatCode="_ * #,##0.0000000_ ;_ * \-#,##0.0000000_ ;_ * &quot;-&quot;_ ;_ @_ "/>
    <numFmt numFmtId="179" formatCode="_ * #,##0.00000000_ ;_ * \-#,##0.00000000_ ;_ * &quot;-&quot;_ ;_ @_ "/>
    <numFmt numFmtId="180" formatCode="_ * #,##0.0000000000_ ;_ * \-#,##0.0000000000_ ;_ * &quot;-&quot;_ ;_ @_ "/>
    <numFmt numFmtId="181" formatCode="_ * #,##0.0000000000_ ;_ * \-#,##0.0000000000_ ;_ * &quot;-&quot;??????????_ ;_ @_ 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u/>
      <sz val="10"/>
      <name val="Arial"/>
      <family val="2"/>
    </font>
    <font>
      <b/>
      <i/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5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24">
    <xf numFmtId="0" fontId="0" fillId="0" borderId="0" xfId="0"/>
    <xf numFmtId="0" fontId="3" fillId="0" borderId="4" xfId="0" applyFont="1" applyFill="1" applyBorder="1"/>
    <xf numFmtId="0" fontId="3" fillId="0" borderId="5" xfId="0" applyFont="1" applyFill="1" applyBorder="1"/>
    <xf numFmtId="0" fontId="3" fillId="0" borderId="7" xfId="0" applyFont="1" applyFill="1" applyBorder="1"/>
    <xf numFmtId="0" fontId="3" fillId="0" borderId="8" xfId="0" applyFont="1" applyFill="1" applyBorder="1"/>
    <xf numFmtId="0" fontId="2" fillId="0" borderId="4" xfId="0" applyFont="1" applyFill="1" applyBorder="1"/>
    <xf numFmtId="0" fontId="2" fillId="0" borderId="5" xfId="0" applyFont="1" applyFill="1" applyBorder="1" applyAlignment="1">
      <alignment horizontal="center"/>
    </xf>
    <xf numFmtId="0" fontId="3" fillId="0" borderId="10" xfId="0" applyFont="1" applyFill="1" applyBorder="1"/>
    <xf numFmtId="0" fontId="3" fillId="0" borderId="11" xfId="0" applyFont="1" applyFill="1" applyBorder="1"/>
    <xf numFmtId="0" fontId="3" fillId="0" borderId="13" xfId="0" applyFont="1" applyFill="1" applyBorder="1"/>
    <xf numFmtId="0" fontId="3" fillId="0" borderId="14" xfId="0" applyFont="1" applyFill="1" applyBorder="1"/>
    <xf numFmtId="0" fontId="2" fillId="0" borderId="16" xfId="0" applyFont="1" applyFill="1" applyBorder="1"/>
    <xf numFmtId="0" fontId="2" fillId="0" borderId="18" xfId="0" applyFont="1" applyFill="1" applyBorder="1"/>
    <xf numFmtId="0" fontId="3" fillId="0" borderId="20" xfId="0" applyFont="1" applyFill="1" applyBorder="1" applyAlignment="1">
      <alignment horizontal="center"/>
    </xf>
    <xf numFmtId="0" fontId="3" fillId="0" borderId="21" xfId="0" applyFont="1" applyFill="1" applyBorder="1"/>
    <xf numFmtId="0" fontId="4" fillId="0" borderId="18" xfId="0" applyFont="1" applyFill="1" applyBorder="1"/>
    <xf numFmtId="0" fontId="5" fillId="0" borderId="24" xfId="0" applyFont="1" applyFill="1" applyBorder="1" applyAlignment="1">
      <alignment horizontal="center"/>
    </xf>
    <xf numFmtId="0" fontId="5" fillId="0" borderId="18" xfId="0" applyFont="1" applyFill="1" applyBorder="1"/>
    <xf numFmtId="0" fontId="3" fillId="0" borderId="10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4" fillId="0" borderId="11" xfId="0" applyFont="1" applyFill="1" applyBorder="1"/>
    <xf numFmtId="0" fontId="3" fillId="0" borderId="25" xfId="0" applyFont="1" applyFill="1" applyBorder="1"/>
    <xf numFmtId="0" fontId="2" fillId="0" borderId="24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5" xfId="0" applyFont="1" applyFill="1" applyBorder="1"/>
    <xf numFmtId="0" fontId="3" fillId="0" borderId="26" xfId="0" applyFont="1" applyFill="1" applyBorder="1"/>
    <xf numFmtId="0" fontId="5" fillId="0" borderId="26" xfId="0" applyFont="1" applyFill="1" applyBorder="1"/>
    <xf numFmtId="0" fontId="3" fillId="0" borderId="27" xfId="0" applyFont="1" applyFill="1" applyBorder="1"/>
    <xf numFmtId="0" fontId="3" fillId="0" borderId="13" xfId="0" applyFont="1" applyFill="1" applyBorder="1" applyAlignment="1">
      <alignment horizontal="center"/>
    </xf>
    <xf numFmtId="0" fontId="3" fillId="0" borderId="28" xfId="0" applyFont="1" applyFill="1" applyBorder="1"/>
    <xf numFmtId="0" fontId="5" fillId="0" borderId="21" xfId="0" applyFont="1" applyFill="1" applyBorder="1"/>
    <xf numFmtId="0" fontId="3" fillId="0" borderId="0" xfId="0" applyFont="1" applyFill="1" applyBorder="1"/>
    <xf numFmtId="43" fontId="3" fillId="0" borderId="0" xfId="1" applyFont="1" applyFill="1" applyBorder="1"/>
    <xf numFmtId="0" fontId="3" fillId="0" borderId="0" xfId="0" applyFont="1" applyFill="1"/>
    <xf numFmtId="43" fontId="3" fillId="0" borderId="0" xfId="1" applyFont="1" applyFill="1"/>
    <xf numFmtId="0" fontId="3" fillId="0" borderId="30" xfId="0" applyFont="1" applyFill="1" applyBorder="1" applyAlignment="1">
      <alignment horizontal="center"/>
    </xf>
    <xf numFmtId="0" fontId="3" fillId="0" borderId="31" xfId="0" applyFont="1" applyFill="1" applyBorder="1"/>
    <xf numFmtId="0" fontId="2" fillId="0" borderId="33" xfId="0" applyFont="1" applyFill="1" applyBorder="1" applyAlignment="1">
      <alignment horizontal="center"/>
    </xf>
    <xf numFmtId="0" fontId="2" fillId="0" borderId="34" xfId="0" applyFont="1" applyFill="1" applyBorder="1"/>
    <xf numFmtId="0" fontId="5" fillId="0" borderId="8" xfId="0" applyFont="1" applyFill="1" applyBorder="1"/>
    <xf numFmtId="0" fontId="5" fillId="0" borderId="7" xfId="0" applyFont="1" applyFill="1" applyBorder="1" applyAlignment="1">
      <alignment horizontal="center"/>
    </xf>
    <xf numFmtId="0" fontId="5" fillId="0" borderId="27" xfId="0" applyFont="1" applyFill="1" applyBorder="1"/>
    <xf numFmtId="0" fontId="5" fillId="0" borderId="13" xfId="0" applyFont="1" applyFill="1" applyBorder="1" applyAlignment="1">
      <alignment horizontal="center"/>
    </xf>
    <xf numFmtId="0" fontId="5" fillId="0" borderId="28" xfId="0" applyFont="1" applyFill="1" applyBorder="1"/>
    <xf numFmtId="0" fontId="5" fillId="0" borderId="14" xfId="0" applyFont="1" applyFill="1" applyBorder="1"/>
    <xf numFmtId="0" fontId="3" fillId="0" borderId="7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5" fillId="0" borderId="16" xfId="0" applyFont="1" applyFill="1" applyBorder="1"/>
    <xf numFmtId="0" fontId="4" fillId="0" borderId="25" xfId="0" applyFont="1" applyFill="1" applyBorder="1"/>
    <xf numFmtId="0" fontId="5" fillId="0" borderId="31" xfId="0" applyFont="1" applyFill="1" applyBorder="1"/>
    <xf numFmtId="0" fontId="3" fillId="0" borderId="44" xfId="0" applyFont="1" applyFill="1" applyBorder="1" applyAlignment="1">
      <alignment horizontal="center"/>
    </xf>
    <xf numFmtId="0" fontId="5" fillId="0" borderId="0" xfId="0" applyFont="1" applyFill="1" applyBorder="1"/>
    <xf numFmtId="0" fontId="2" fillId="0" borderId="45" xfId="0" applyFont="1" applyFill="1" applyBorder="1"/>
    <xf numFmtId="0" fontId="2" fillId="0" borderId="2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46" xfId="0" applyFont="1" applyFill="1" applyBorder="1" applyAlignment="1">
      <alignment horizontal="center"/>
    </xf>
    <xf numFmtId="0" fontId="5" fillId="0" borderId="47" xfId="0" applyFont="1" applyFill="1" applyBorder="1"/>
    <xf numFmtId="0" fontId="2" fillId="0" borderId="8" xfId="0" applyFont="1" applyFill="1" applyBorder="1"/>
    <xf numFmtId="0" fontId="3" fillId="0" borderId="46" xfId="0" applyFont="1" applyFill="1" applyBorder="1" applyAlignment="1">
      <alignment horizontal="center"/>
    </xf>
    <xf numFmtId="0" fontId="3" fillId="0" borderId="48" xfId="0" applyFont="1" applyFill="1" applyBorder="1"/>
    <xf numFmtId="0" fontId="0" fillId="0" borderId="0" xfId="0" applyFill="1"/>
    <xf numFmtId="0" fontId="6" fillId="0" borderId="0" xfId="0" applyFont="1" applyFill="1" applyBorder="1"/>
    <xf numFmtId="165" fontId="3" fillId="0" borderId="5" xfId="0" applyNumberFormat="1" applyFont="1" applyFill="1" applyBorder="1"/>
    <xf numFmtId="165" fontId="3" fillId="0" borderId="8" xfId="0" applyNumberFormat="1" applyFont="1" applyFill="1" applyBorder="1"/>
    <xf numFmtId="165" fontId="3" fillId="0" borderId="8" xfId="1" applyNumberFormat="1" applyFont="1" applyFill="1" applyBorder="1"/>
    <xf numFmtId="165" fontId="2" fillId="0" borderId="11" xfId="0" applyNumberFormat="1" applyFont="1" applyFill="1" applyBorder="1" applyAlignment="1">
      <alignment horizontal="center"/>
    </xf>
    <xf numFmtId="165" fontId="2" fillId="0" borderId="11" xfId="1" applyNumberFormat="1" applyFont="1" applyFill="1" applyBorder="1" applyAlignment="1">
      <alignment horizontal="center"/>
    </xf>
    <xf numFmtId="165" fontId="3" fillId="0" borderId="14" xfId="0" applyNumberFormat="1" applyFont="1" applyFill="1" applyBorder="1"/>
    <xf numFmtId="165" fontId="3" fillId="0" borderId="14" xfId="1" applyNumberFormat="1" applyFont="1" applyFill="1" applyBorder="1"/>
    <xf numFmtId="165" fontId="2" fillId="0" borderId="17" xfId="0" applyNumberFormat="1" applyFont="1" applyFill="1" applyBorder="1"/>
    <xf numFmtId="165" fontId="3" fillId="0" borderId="18" xfId="0" applyNumberFormat="1" applyFont="1" applyFill="1" applyBorder="1"/>
    <xf numFmtId="165" fontId="4" fillId="0" borderId="18" xfId="1" applyNumberFormat="1" applyFont="1" applyFill="1" applyBorder="1"/>
    <xf numFmtId="165" fontId="5" fillId="0" borderId="18" xfId="0" applyNumberFormat="1" applyFont="1" applyFill="1" applyBorder="1"/>
    <xf numFmtId="165" fontId="5" fillId="0" borderId="18" xfId="1" applyNumberFormat="1" applyFont="1" applyFill="1" applyBorder="1"/>
    <xf numFmtId="165" fontId="3" fillId="0" borderId="18" xfId="1" applyNumberFormat="1" applyFont="1" applyFill="1" applyBorder="1"/>
    <xf numFmtId="165" fontId="3" fillId="0" borderId="11" xfId="0" applyNumberFormat="1" applyFont="1" applyFill="1" applyBorder="1"/>
    <xf numFmtId="165" fontId="3" fillId="0" borderId="11" xfId="1" applyNumberFormat="1" applyFont="1" applyFill="1" applyBorder="1"/>
    <xf numFmtId="165" fontId="3" fillId="0" borderId="25" xfId="0" applyNumberFormat="1" applyFont="1" applyFill="1" applyBorder="1"/>
    <xf numFmtId="165" fontId="3" fillId="0" borderId="25" xfId="1" applyNumberFormat="1" applyFont="1" applyFill="1" applyBorder="1"/>
    <xf numFmtId="165" fontId="2" fillId="0" borderId="18" xfId="0" applyNumberFormat="1" applyFont="1" applyFill="1" applyBorder="1"/>
    <xf numFmtId="165" fontId="5" fillId="0" borderId="25" xfId="0" applyNumberFormat="1" applyFont="1" applyFill="1" applyBorder="1"/>
    <xf numFmtId="165" fontId="5" fillId="0" borderId="25" xfId="1" applyNumberFormat="1" applyFont="1" applyFill="1" applyBorder="1"/>
    <xf numFmtId="165" fontId="2" fillId="0" borderId="26" xfId="0" applyNumberFormat="1" applyFont="1" applyFill="1" applyBorder="1"/>
    <xf numFmtId="165" fontId="2" fillId="0" borderId="26" xfId="1" applyNumberFormat="1" applyFont="1" applyFill="1" applyBorder="1"/>
    <xf numFmtId="165" fontId="5" fillId="0" borderId="26" xfId="0" applyNumberFormat="1" applyFont="1" applyFill="1" applyBorder="1"/>
    <xf numFmtId="165" fontId="5" fillId="0" borderId="26" xfId="1" applyNumberFormat="1" applyFont="1" applyFill="1" applyBorder="1"/>
    <xf numFmtId="165" fontId="3" fillId="0" borderId="27" xfId="0" applyNumberFormat="1" applyFont="1" applyFill="1" applyBorder="1"/>
    <xf numFmtId="165" fontId="3" fillId="0" borderId="27" xfId="1" applyNumberFormat="1" applyFont="1" applyFill="1" applyBorder="1"/>
    <xf numFmtId="165" fontId="3" fillId="0" borderId="26" xfId="0" applyNumberFormat="1" applyFont="1" applyFill="1" applyBorder="1"/>
    <xf numFmtId="165" fontId="3" fillId="0" borderId="26" xfId="1" applyNumberFormat="1" applyFont="1" applyFill="1" applyBorder="1"/>
    <xf numFmtId="165" fontId="3" fillId="0" borderId="0" xfId="0" applyNumberFormat="1" applyFont="1" applyFill="1"/>
    <xf numFmtId="165" fontId="3" fillId="0" borderId="0" xfId="1" applyNumberFormat="1" applyFont="1" applyFill="1"/>
    <xf numFmtId="165" fontId="3" fillId="0" borderId="17" xfId="0" applyNumberFormat="1" applyFont="1" applyFill="1" applyBorder="1"/>
    <xf numFmtId="165" fontId="3" fillId="0" borderId="17" xfId="1" applyNumberFormat="1" applyFont="1" applyFill="1" applyBorder="1"/>
    <xf numFmtId="165" fontId="3" fillId="0" borderId="31" xfId="0" applyNumberFormat="1" applyFont="1" applyFill="1" applyBorder="1"/>
    <xf numFmtId="165" fontId="3" fillId="0" borderId="31" xfId="1" applyNumberFormat="1" applyFont="1" applyFill="1" applyBorder="1"/>
    <xf numFmtId="165" fontId="2" fillId="0" borderId="35" xfId="0" applyNumberFormat="1" applyFont="1" applyFill="1" applyBorder="1"/>
    <xf numFmtId="165" fontId="2" fillId="0" borderId="5" xfId="1" applyNumberFormat="1" applyFont="1" applyFill="1" applyBorder="1"/>
    <xf numFmtId="165" fontId="2" fillId="0" borderId="11" xfId="0" applyNumberFormat="1" applyFont="1" applyFill="1" applyBorder="1"/>
    <xf numFmtId="165" fontId="5" fillId="0" borderId="8" xfId="0" applyNumberFormat="1" applyFont="1" applyFill="1" applyBorder="1"/>
    <xf numFmtId="165" fontId="5" fillId="0" borderId="11" xfId="0" applyNumberFormat="1" applyFont="1" applyFill="1" applyBorder="1"/>
    <xf numFmtId="165" fontId="5" fillId="0" borderId="11" xfId="1" applyNumberFormat="1" applyFont="1" applyFill="1" applyBorder="1"/>
    <xf numFmtId="165" fontId="5" fillId="0" borderId="8" xfId="1" applyNumberFormat="1" applyFont="1" applyFill="1" applyBorder="1"/>
    <xf numFmtId="165" fontId="5" fillId="0" borderId="17" xfId="0" applyNumberFormat="1" applyFont="1" applyFill="1" applyBorder="1"/>
    <xf numFmtId="165" fontId="5" fillId="0" borderId="17" xfId="1" applyNumberFormat="1" applyFont="1" applyFill="1" applyBorder="1"/>
    <xf numFmtId="165" fontId="5" fillId="0" borderId="14" xfId="0" applyNumberFormat="1" applyFont="1" applyFill="1" applyBorder="1"/>
    <xf numFmtId="165" fontId="5" fillId="0" borderId="14" xfId="1" applyNumberFormat="1" applyFont="1" applyFill="1" applyBorder="1"/>
    <xf numFmtId="165" fontId="5" fillId="0" borderId="35" xfId="0" applyNumberFormat="1" applyFont="1" applyFill="1" applyBorder="1"/>
    <xf numFmtId="165" fontId="5" fillId="0" borderId="5" xfId="1" applyNumberFormat="1" applyFont="1" applyFill="1" applyBorder="1"/>
    <xf numFmtId="165" fontId="4" fillId="0" borderId="18" xfId="0" applyNumberFormat="1" applyFont="1" applyFill="1" applyBorder="1"/>
    <xf numFmtId="165" fontId="4" fillId="0" borderId="25" xfId="0" applyNumberFormat="1" applyFont="1" applyFill="1" applyBorder="1"/>
    <xf numFmtId="165" fontId="4" fillId="0" borderId="25" xfId="1" applyNumberFormat="1" applyFont="1" applyFill="1" applyBorder="1"/>
    <xf numFmtId="165" fontId="4" fillId="0" borderId="17" xfId="0" applyNumberFormat="1" applyFont="1" applyFill="1" applyBorder="1"/>
    <xf numFmtId="165" fontId="4" fillId="0" borderId="17" xfId="1" applyNumberFormat="1" applyFont="1" applyFill="1" applyBorder="1"/>
    <xf numFmtId="165" fontId="4" fillId="0" borderId="37" xfId="0" applyNumberFormat="1" applyFont="1" applyFill="1" applyBorder="1"/>
    <xf numFmtId="165" fontId="4" fillId="0" borderId="37" xfId="1" applyNumberFormat="1" applyFont="1" applyFill="1" applyBorder="1"/>
    <xf numFmtId="165" fontId="2" fillId="0" borderId="17" xfId="1" applyNumberFormat="1" applyFont="1" applyFill="1" applyBorder="1"/>
    <xf numFmtId="165" fontId="3" fillId="0" borderId="37" xfId="0" applyNumberFormat="1" applyFont="1" applyFill="1" applyBorder="1"/>
    <xf numFmtId="165" fontId="3" fillId="0" borderId="37" xfId="1" applyNumberFormat="1" applyFont="1" applyFill="1" applyBorder="1"/>
    <xf numFmtId="165" fontId="2" fillId="0" borderId="39" xfId="0" applyNumberFormat="1" applyFont="1" applyFill="1" applyBorder="1"/>
    <xf numFmtId="165" fontId="2" fillId="0" borderId="22" xfId="1" applyNumberFormat="1" applyFont="1" applyFill="1" applyBorder="1"/>
    <xf numFmtId="165" fontId="3" fillId="0" borderId="22" xfId="0" applyNumberFormat="1" applyFont="1" applyFill="1" applyBorder="1"/>
    <xf numFmtId="165" fontId="3" fillId="0" borderId="22" xfId="1" applyNumberFormat="1" applyFont="1" applyFill="1" applyBorder="1"/>
    <xf numFmtId="165" fontId="3" fillId="0" borderId="41" xfId="0" applyNumberFormat="1" applyFont="1" applyFill="1" applyBorder="1"/>
    <xf numFmtId="165" fontId="3" fillId="0" borderId="41" xfId="1" applyNumberFormat="1" applyFont="1" applyFill="1" applyBorder="1"/>
    <xf numFmtId="165" fontId="5" fillId="0" borderId="42" xfId="0" applyNumberFormat="1" applyFont="1" applyFill="1" applyBorder="1"/>
    <xf numFmtId="165" fontId="5" fillId="0" borderId="42" xfId="1" applyNumberFormat="1" applyFont="1" applyFill="1" applyBorder="1"/>
    <xf numFmtId="165" fontId="5" fillId="0" borderId="0" xfId="0" applyNumberFormat="1" applyFont="1" applyFill="1" applyBorder="1"/>
    <xf numFmtId="165" fontId="5" fillId="0" borderId="0" xfId="1" applyNumberFormat="1" applyFont="1" applyFill="1" applyBorder="1"/>
    <xf numFmtId="165" fontId="2" fillId="0" borderId="5" xfId="0" applyNumberFormat="1" applyFont="1" applyFill="1" applyBorder="1"/>
    <xf numFmtId="165" fontId="2" fillId="0" borderId="8" xfId="0" applyNumberFormat="1" applyFont="1" applyFill="1" applyBorder="1" applyAlignment="1">
      <alignment horizontal="center"/>
    </xf>
    <xf numFmtId="165" fontId="2" fillId="0" borderId="8" xfId="1" applyNumberFormat="1" applyFont="1" applyFill="1" applyBorder="1" applyAlignment="1">
      <alignment horizontal="center"/>
    </xf>
    <xf numFmtId="165" fontId="3" fillId="0" borderId="48" xfId="0" applyNumberFormat="1" applyFont="1" applyFill="1" applyBorder="1"/>
    <xf numFmtId="165" fontId="3" fillId="0" borderId="48" xfId="1" applyNumberFormat="1" applyFont="1" applyFill="1" applyBorder="1"/>
    <xf numFmtId="165" fontId="0" fillId="0" borderId="0" xfId="0" applyNumberFormat="1"/>
    <xf numFmtId="165" fontId="2" fillId="0" borderId="5" xfId="0" quotePrefix="1" applyNumberFormat="1" applyFont="1" applyFill="1" applyBorder="1" applyAlignment="1">
      <alignment horizontal="center"/>
    </xf>
    <xf numFmtId="0" fontId="7" fillId="0" borderId="18" xfId="0" applyFont="1" applyFill="1" applyBorder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166" fontId="3" fillId="0" borderId="0" xfId="1" applyNumberFormat="1" applyFont="1" applyFill="1" applyBorder="1"/>
    <xf numFmtId="167" fontId="3" fillId="0" borderId="0" xfId="1" applyNumberFormat="1" applyFont="1" applyFill="1" applyBorder="1"/>
    <xf numFmtId="166" fontId="3" fillId="0" borderId="0" xfId="1" applyNumberFormat="1" applyFont="1" applyFill="1"/>
    <xf numFmtId="0" fontId="2" fillId="0" borderId="0" xfId="0" applyFont="1" applyFill="1"/>
    <xf numFmtId="43" fontId="3" fillId="0" borderId="0" xfId="1" quotePrefix="1" applyFont="1" applyFill="1" applyBorder="1" applyAlignment="1">
      <alignment horizontal="left"/>
    </xf>
    <xf numFmtId="164" fontId="3" fillId="0" borderId="0" xfId="0" applyNumberFormat="1" applyFont="1" applyFill="1"/>
    <xf numFmtId="166" fontId="3" fillId="0" borderId="0" xfId="0" applyNumberFormat="1" applyFont="1" applyFill="1" applyAlignment="1">
      <alignment horizontal="left" indent="1"/>
    </xf>
    <xf numFmtId="166" fontId="3" fillId="0" borderId="51" xfId="1" applyNumberFormat="1" applyFont="1" applyFill="1" applyBorder="1" applyAlignment="1">
      <alignment horizontal="left" indent="1"/>
    </xf>
    <xf numFmtId="166" fontId="3" fillId="0" borderId="0" xfId="1" applyNumberFormat="1" applyFont="1" applyFill="1" applyBorder="1" applyAlignment="1">
      <alignment horizontal="left" indent="1"/>
    </xf>
    <xf numFmtId="166" fontId="3" fillId="0" borderId="0" xfId="1" applyNumberFormat="1" applyFont="1" applyFill="1" applyAlignment="1">
      <alignment horizontal="left" indent="1"/>
    </xf>
    <xf numFmtId="43" fontId="3" fillId="0" borderId="16" xfId="1" applyFont="1" applyFill="1" applyBorder="1"/>
    <xf numFmtId="43" fontId="3" fillId="0" borderId="51" xfId="1" applyFont="1" applyFill="1" applyBorder="1"/>
    <xf numFmtId="164" fontId="3" fillId="0" borderId="52" xfId="0" applyNumberFormat="1" applyFont="1" applyFill="1" applyBorder="1"/>
    <xf numFmtId="43" fontId="3" fillId="0" borderId="52" xfId="1" applyFont="1" applyFill="1" applyBorder="1"/>
    <xf numFmtId="43" fontId="3" fillId="0" borderId="3" xfId="1" applyFont="1" applyFill="1" applyBorder="1"/>
    <xf numFmtId="43" fontId="2" fillId="0" borderId="55" xfId="1" applyFont="1" applyFill="1" applyBorder="1" applyAlignment="1">
      <alignment horizontal="center"/>
    </xf>
    <xf numFmtId="43" fontId="3" fillId="0" borderId="55" xfId="1" applyFont="1" applyFill="1" applyBorder="1"/>
    <xf numFmtId="166" fontId="3" fillId="0" borderId="0" xfId="1" quotePrefix="1" applyNumberFormat="1" applyFont="1" applyFill="1"/>
    <xf numFmtId="166" fontId="3" fillId="0" borderId="0" xfId="0" applyNumberFormat="1" applyFont="1" applyFill="1"/>
    <xf numFmtId="0" fontId="0" fillId="0" borderId="0" xfId="0"/>
    <xf numFmtId="0" fontId="3" fillId="0" borderId="18" xfId="0" applyFont="1" applyFill="1" applyBorder="1"/>
    <xf numFmtId="0" fontId="3" fillId="0" borderId="24" xfId="0" applyFont="1" applyFill="1" applyBorder="1" applyAlignment="1">
      <alignment horizontal="center"/>
    </xf>
    <xf numFmtId="0" fontId="3" fillId="0" borderId="0" xfId="0" applyFont="1" applyFill="1"/>
    <xf numFmtId="43" fontId="3" fillId="0" borderId="0" xfId="1" applyFont="1" applyFill="1"/>
    <xf numFmtId="165" fontId="2" fillId="0" borderId="18" xfId="1" applyNumberFormat="1" applyFont="1" applyFill="1" applyBorder="1"/>
    <xf numFmtId="0" fontId="2" fillId="0" borderId="1" xfId="0" applyFont="1" applyFill="1" applyBorder="1" applyAlignment="1">
      <alignment horizontal="center"/>
    </xf>
    <xf numFmtId="0" fontId="2" fillId="0" borderId="53" xfId="0" applyFont="1" applyFill="1" applyBorder="1" applyAlignment="1">
      <alignment horizontal="center"/>
    </xf>
    <xf numFmtId="0" fontId="2" fillId="0" borderId="55" xfId="0" applyFont="1" applyFill="1" applyBorder="1"/>
    <xf numFmtId="165" fontId="2" fillId="0" borderId="42" xfId="0" applyNumberFormat="1" applyFont="1" applyFill="1" applyBorder="1"/>
    <xf numFmtId="165" fontId="2" fillId="0" borderId="31" xfId="1" applyNumberFormat="1" applyFont="1" applyFill="1" applyBorder="1"/>
    <xf numFmtId="0" fontId="5" fillId="0" borderId="49" xfId="0" applyFont="1" applyFill="1" applyBorder="1"/>
    <xf numFmtId="165" fontId="4" fillId="0" borderId="5" xfId="0" applyNumberFormat="1" applyFont="1" applyFill="1" applyBorder="1"/>
    <xf numFmtId="165" fontId="4" fillId="0" borderId="5" xfId="1" applyNumberFormat="1" applyFont="1" applyFill="1" applyBorder="1"/>
    <xf numFmtId="0" fontId="3" fillId="0" borderId="30" xfId="0" applyFont="1" applyFill="1" applyBorder="1"/>
    <xf numFmtId="165" fontId="5" fillId="0" borderId="31" xfId="0" applyNumberFormat="1" applyFont="1" applyFill="1" applyBorder="1"/>
    <xf numFmtId="165" fontId="5" fillId="0" borderId="31" xfId="1" applyNumberFormat="1" applyFont="1" applyFill="1" applyBorder="1"/>
    <xf numFmtId="0" fontId="0" fillId="0" borderId="18" xfId="0" applyFont="1" applyFill="1" applyBorder="1"/>
    <xf numFmtId="0" fontId="2" fillId="0" borderId="24" xfId="0" applyFont="1" applyFill="1" applyBorder="1"/>
    <xf numFmtId="0" fontId="5" fillId="0" borderId="36" xfId="0" applyFont="1" applyFill="1" applyBorder="1"/>
    <xf numFmtId="0" fontId="2" fillId="0" borderId="1" xfId="0" applyFont="1" applyFill="1" applyBorder="1" applyAlignment="1">
      <alignment horizontal="center"/>
    </xf>
    <xf numFmtId="165" fontId="2" fillId="0" borderId="11" xfId="1" applyNumberFormat="1" applyFont="1" applyFill="1" applyBorder="1"/>
    <xf numFmtId="165" fontId="2" fillId="0" borderId="48" xfId="0" applyNumberFormat="1" applyFont="1" applyFill="1" applyBorder="1"/>
    <xf numFmtId="165" fontId="2" fillId="0" borderId="48" xfId="1" applyNumberFormat="1" applyFont="1" applyFill="1" applyBorder="1"/>
    <xf numFmtId="165" fontId="0" fillId="0" borderId="0" xfId="0" applyNumberFormat="1" applyFill="1"/>
    <xf numFmtId="165" fontId="0" fillId="0" borderId="0" xfId="1" applyNumberFormat="1" applyFont="1" applyFill="1"/>
    <xf numFmtId="165" fontId="3" fillId="0" borderId="6" xfId="0" applyNumberFormat="1" applyFont="1" applyFill="1" applyBorder="1"/>
    <xf numFmtId="165" fontId="3" fillId="0" borderId="9" xfId="0" applyNumberFormat="1" applyFont="1" applyFill="1" applyBorder="1"/>
    <xf numFmtId="165" fontId="2" fillId="0" borderId="6" xfId="0" applyNumberFormat="1" applyFont="1" applyFill="1" applyBorder="1" applyAlignment="1">
      <alignment horizontal="center"/>
    </xf>
    <xf numFmtId="165" fontId="2" fillId="0" borderId="12" xfId="0" applyNumberFormat="1" applyFont="1" applyFill="1" applyBorder="1" applyAlignment="1">
      <alignment horizontal="center"/>
    </xf>
    <xf numFmtId="165" fontId="3" fillId="0" borderId="15" xfId="0" applyNumberFormat="1" applyFont="1" applyFill="1" applyBorder="1"/>
    <xf numFmtId="165" fontId="3" fillId="0" borderId="19" xfId="0" applyNumberFormat="1" applyFont="1" applyFill="1" applyBorder="1"/>
    <xf numFmtId="165" fontId="3" fillId="0" borderId="23" xfId="0" applyNumberFormat="1" applyFont="1" applyFill="1" applyBorder="1"/>
    <xf numFmtId="165" fontId="5" fillId="0" borderId="19" xfId="0" applyNumberFormat="1" applyFont="1" applyFill="1" applyBorder="1"/>
    <xf numFmtId="165" fontId="3" fillId="0" borderId="12" xfId="0" applyNumberFormat="1" applyFont="1" applyFill="1" applyBorder="1"/>
    <xf numFmtId="165" fontId="2" fillId="0" borderId="19" xfId="0" applyNumberFormat="1" applyFont="1" applyFill="1" applyBorder="1"/>
    <xf numFmtId="165" fontId="5" fillId="0" borderId="23" xfId="0" applyNumberFormat="1" applyFont="1" applyFill="1" applyBorder="1"/>
    <xf numFmtId="165" fontId="2" fillId="0" borderId="19" xfId="1" applyNumberFormat="1" applyFont="1" applyFill="1" applyBorder="1"/>
    <xf numFmtId="165" fontId="3" fillId="0" borderId="12" xfId="1" applyNumberFormat="1" applyFont="1" applyFill="1" applyBorder="1"/>
    <xf numFmtId="165" fontId="3" fillId="0" borderId="29" xfId="0" applyNumberFormat="1" applyFont="1" applyFill="1" applyBorder="1"/>
    <xf numFmtId="165" fontId="3" fillId="0" borderId="32" xfId="1" applyNumberFormat="1" applyFont="1" applyFill="1" applyBorder="1"/>
    <xf numFmtId="165" fontId="3" fillId="0" borderId="6" xfId="1" applyNumberFormat="1" applyFont="1" applyFill="1" applyBorder="1"/>
    <xf numFmtId="165" fontId="3" fillId="0" borderId="23" xfId="1" applyNumberFormat="1" applyFont="1" applyFill="1" applyBorder="1"/>
    <xf numFmtId="165" fontId="3" fillId="0" borderId="15" xfId="1" applyNumberFormat="1" applyFont="1" applyFill="1" applyBorder="1"/>
    <xf numFmtId="165" fontId="3" fillId="0" borderId="19" xfId="1" applyNumberFormat="1" applyFont="1" applyFill="1" applyBorder="1"/>
    <xf numFmtId="165" fontId="3" fillId="0" borderId="56" xfId="0" applyNumberFormat="1" applyFont="1" applyFill="1" applyBorder="1"/>
    <xf numFmtId="165" fontId="5" fillId="0" borderId="9" xfId="0" applyNumberFormat="1" applyFont="1" applyFill="1" applyBorder="1"/>
    <xf numFmtId="165" fontId="3" fillId="0" borderId="29" xfId="1" applyNumberFormat="1" applyFont="1" applyFill="1" applyBorder="1"/>
    <xf numFmtId="165" fontId="2" fillId="0" borderId="12" xfId="1" applyNumberFormat="1" applyFont="1" applyFill="1" applyBorder="1"/>
    <xf numFmtId="165" fontId="2" fillId="0" borderId="8" xfId="0" applyNumberFormat="1" applyFont="1" applyFill="1" applyBorder="1"/>
    <xf numFmtId="165" fontId="5" fillId="0" borderId="5" xfId="0" applyNumberFormat="1" applyFont="1" applyFill="1" applyBorder="1"/>
    <xf numFmtId="165" fontId="2" fillId="0" borderId="31" xfId="0" applyNumberFormat="1" applyFont="1" applyFill="1" applyBorder="1"/>
    <xf numFmtId="165" fontId="2" fillId="0" borderId="57" xfId="1" applyNumberFormat="1" applyFont="1" applyFill="1" applyBorder="1"/>
    <xf numFmtId="165" fontId="3" fillId="0" borderId="57" xfId="1" applyNumberFormat="1" applyFont="1" applyFill="1" applyBorder="1"/>
    <xf numFmtId="165" fontId="3" fillId="0" borderId="38" xfId="1" applyNumberFormat="1" applyFont="1" applyFill="1" applyBorder="1"/>
    <xf numFmtId="165" fontId="3" fillId="0" borderId="56" xfId="1" applyNumberFormat="1" applyFont="1" applyFill="1" applyBorder="1"/>
    <xf numFmtId="165" fontId="3" fillId="0" borderId="40" xfId="1" applyNumberFormat="1" applyFont="1" applyFill="1" applyBorder="1"/>
    <xf numFmtId="165" fontId="2" fillId="0" borderId="29" xfId="1" applyNumberFormat="1" applyFont="1" applyFill="1" applyBorder="1"/>
    <xf numFmtId="165" fontId="3" fillId="0" borderId="58" xfId="1" applyNumberFormat="1" applyFont="1" applyFill="1" applyBorder="1"/>
    <xf numFmtId="165" fontId="2" fillId="0" borderId="47" xfId="0" applyNumberFormat="1" applyFont="1" applyFill="1" applyBorder="1" applyAlignment="1">
      <alignment horizontal="center"/>
    </xf>
    <xf numFmtId="165" fontId="2" fillId="0" borderId="15" xfId="0" applyNumberFormat="1" applyFont="1" applyFill="1" applyBorder="1" applyAlignment="1">
      <alignment horizontal="center"/>
    </xf>
    <xf numFmtId="165" fontId="2" fillId="0" borderId="23" xfId="1" applyNumberFormat="1" applyFont="1" applyFill="1" applyBorder="1"/>
    <xf numFmtId="165" fontId="2" fillId="0" borderId="8" xfId="1" applyNumberFormat="1" applyFont="1" applyFill="1" applyBorder="1"/>
    <xf numFmtId="165" fontId="2" fillId="0" borderId="9" xfId="1" applyNumberFormat="1" applyFont="1" applyFill="1" applyBorder="1"/>
    <xf numFmtId="0" fontId="3" fillId="0" borderId="18" xfId="0" applyFont="1" applyFill="1" applyBorder="1" applyAlignment="1">
      <alignment horizontal="center"/>
    </xf>
    <xf numFmtId="168" fontId="2" fillId="0" borderId="5" xfId="0" applyNumberFormat="1" applyFont="1" applyFill="1" applyBorder="1"/>
    <xf numFmtId="0" fontId="2" fillId="0" borderId="5" xfId="0" applyFont="1" applyFill="1" applyBorder="1"/>
    <xf numFmtId="43" fontId="3" fillId="0" borderId="40" xfId="1" applyFont="1" applyFill="1" applyBorder="1"/>
    <xf numFmtId="168" fontId="5" fillId="0" borderId="18" xfId="0" applyNumberFormat="1" applyFont="1" applyFill="1" applyBorder="1"/>
    <xf numFmtId="43" fontId="3" fillId="0" borderId="29" xfId="1" applyFont="1" applyFill="1" applyBorder="1"/>
    <xf numFmtId="168" fontId="5" fillId="0" borderId="17" xfId="0" applyNumberFormat="1" applyFont="1" applyFill="1" applyBorder="1"/>
    <xf numFmtId="0" fontId="5" fillId="0" borderId="17" xfId="0" applyFont="1" applyFill="1" applyBorder="1"/>
    <xf numFmtId="168" fontId="3" fillId="0" borderId="17" xfId="0" applyNumberFormat="1" applyFont="1" applyFill="1" applyBorder="1"/>
    <xf numFmtId="0" fontId="3" fillId="0" borderId="17" xfId="0" applyFont="1" applyFill="1" applyBorder="1"/>
    <xf numFmtId="169" fontId="3" fillId="0" borderId="29" xfId="1" applyNumberFormat="1" applyFont="1" applyFill="1" applyBorder="1"/>
    <xf numFmtId="171" fontId="2" fillId="0" borderId="18" xfId="0" applyNumberFormat="1" applyFont="1" applyFill="1" applyBorder="1"/>
    <xf numFmtId="171" fontId="2" fillId="0" borderId="19" xfId="1" applyNumberFormat="1" applyFont="1" applyFill="1" applyBorder="1"/>
    <xf numFmtId="171" fontId="3" fillId="0" borderId="17" xfId="0" applyNumberFormat="1" applyFont="1" applyFill="1" applyBorder="1"/>
    <xf numFmtId="171" fontId="3" fillId="0" borderId="29" xfId="1" applyNumberFormat="1" applyFont="1" applyFill="1" applyBorder="1"/>
    <xf numFmtId="171" fontId="5" fillId="0" borderId="17" xfId="0" applyNumberFormat="1" applyFont="1" applyFill="1" applyBorder="1"/>
    <xf numFmtId="0" fontId="4" fillId="0" borderId="17" xfId="0" applyFont="1" applyFill="1" applyBorder="1"/>
    <xf numFmtId="171" fontId="4" fillId="0" borderId="17" xfId="0" applyNumberFormat="1" applyFont="1" applyFill="1" applyBorder="1"/>
    <xf numFmtId="171" fontId="3" fillId="0" borderId="18" xfId="0" applyNumberFormat="1" applyFont="1" applyFill="1" applyBorder="1"/>
    <xf numFmtId="171" fontId="3" fillId="0" borderId="19" xfId="1" applyNumberFormat="1" applyFont="1" applyFill="1" applyBorder="1"/>
    <xf numFmtId="0" fontId="2" fillId="0" borderId="17" xfId="0" applyNumberFormat="1" applyFont="1" applyFill="1" applyBorder="1"/>
    <xf numFmtId="4" fontId="3" fillId="0" borderId="17" xfId="0" applyNumberFormat="1" applyFont="1" applyFill="1" applyBorder="1"/>
    <xf numFmtId="164" fontId="3" fillId="0" borderId="29" xfId="1" applyNumberFormat="1" applyFont="1" applyFill="1" applyBorder="1"/>
    <xf numFmtId="0" fontId="3" fillId="0" borderId="37" xfId="0" applyFont="1" applyFill="1" applyBorder="1"/>
    <xf numFmtId="43" fontId="3" fillId="0" borderId="38" xfId="1" applyFont="1" applyFill="1" applyBorder="1"/>
    <xf numFmtId="43" fontId="3" fillId="0" borderId="23" xfId="1" applyFont="1" applyFill="1" applyBorder="1"/>
    <xf numFmtId="172" fontId="2" fillId="0" borderId="17" xfId="1" applyNumberFormat="1" applyFont="1" applyFill="1" applyBorder="1"/>
    <xf numFmtId="171" fontId="2" fillId="0" borderId="17" xfId="0" applyNumberFormat="1" applyFont="1" applyFill="1" applyBorder="1"/>
    <xf numFmtId="171" fontId="2" fillId="0" borderId="29" xfId="1" applyNumberFormat="1" applyFont="1" applyFill="1" applyBorder="1"/>
    <xf numFmtId="171" fontId="2" fillId="0" borderId="11" xfId="0" applyNumberFormat="1" applyFont="1" applyFill="1" applyBorder="1"/>
    <xf numFmtId="171" fontId="2" fillId="0" borderId="12" xfId="1" applyNumberFormat="1" applyFont="1" applyFill="1" applyBorder="1"/>
    <xf numFmtId="0" fontId="2" fillId="0" borderId="22" xfId="0" applyNumberFormat="1" applyFont="1" applyFill="1" applyBorder="1"/>
    <xf numFmtId="171" fontId="3" fillId="0" borderId="39" xfId="0" applyNumberFormat="1" applyFont="1" applyFill="1" applyBorder="1"/>
    <xf numFmtId="171" fontId="3" fillId="0" borderId="0" xfId="1" applyNumberFormat="1" applyFont="1" applyFill="1" applyBorder="1"/>
    <xf numFmtId="171" fontId="2" fillId="0" borderId="18" xfId="1" applyNumberFormat="1" applyFont="1" applyFill="1" applyBorder="1"/>
    <xf numFmtId="168" fontId="3" fillId="0" borderId="22" xfId="0" applyNumberFormat="1" applyFont="1" applyFill="1" applyBorder="1"/>
    <xf numFmtId="0" fontId="3" fillId="0" borderId="22" xfId="0" applyFont="1" applyFill="1" applyBorder="1"/>
    <xf numFmtId="169" fontId="3" fillId="0" borderId="22" xfId="1" applyNumberFormat="1" applyFont="1" applyFill="1" applyBorder="1"/>
    <xf numFmtId="0" fontId="3" fillId="0" borderId="8" xfId="0" applyFont="1" applyFill="1" applyBorder="1" applyAlignment="1">
      <alignment horizontal="center"/>
    </xf>
    <xf numFmtId="0" fontId="3" fillId="0" borderId="41" xfId="0" applyFont="1" applyFill="1" applyBorder="1"/>
    <xf numFmtId="169" fontId="3" fillId="0" borderId="41" xfId="1" applyNumberFormat="1" applyFont="1" applyFill="1" applyBorder="1"/>
    <xf numFmtId="0" fontId="5" fillId="0" borderId="42" xfId="0" applyFont="1" applyFill="1" applyBorder="1"/>
    <xf numFmtId="169" fontId="3" fillId="0" borderId="43" xfId="1" applyNumberFormat="1" applyFont="1" applyFill="1" applyBorder="1"/>
    <xf numFmtId="4" fontId="3" fillId="0" borderId="25" xfId="0" applyNumberFormat="1" applyFont="1" applyFill="1" applyBorder="1"/>
    <xf numFmtId="164" fontId="3" fillId="0" borderId="23" xfId="1" applyNumberFormat="1" applyFont="1" applyFill="1" applyBorder="1"/>
    <xf numFmtId="169" fontId="3" fillId="0" borderId="19" xfId="1" applyNumberFormat="1" applyFont="1" applyFill="1" applyBorder="1"/>
    <xf numFmtId="169" fontId="3" fillId="0" borderId="12" xfId="1" applyNumberFormat="1" applyFont="1" applyFill="1" applyBorder="1"/>
    <xf numFmtId="4" fontId="3" fillId="0" borderId="18" xfId="0" applyNumberFormat="1" applyFont="1" applyFill="1" applyBorder="1"/>
    <xf numFmtId="173" fontId="2" fillId="0" borderId="18" xfId="0" applyNumberFormat="1" applyFont="1" applyFill="1" applyBorder="1"/>
    <xf numFmtId="173" fontId="3" fillId="0" borderId="18" xfId="0" applyNumberFormat="1" applyFont="1" applyFill="1" applyBorder="1"/>
    <xf numFmtId="173" fontId="5" fillId="0" borderId="18" xfId="0" applyNumberFormat="1" applyFont="1" applyFill="1" applyBorder="1"/>
    <xf numFmtId="173" fontId="3" fillId="0" borderId="8" xfId="0" applyNumberFormat="1" applyFont="1" applyFill="1" applyBorder="1"/>
    <xf numFmtId="43" fontId="3" fillId="0" borderId="19" xfId="1" applyFont="1" applyFill="1" applyBorder="1"/>
    <xf numFmtId="43" fontId="3" fillId="0" borderId="12" xfId="1" applyFont="1" applyFill="1" applyBorder="1"/>
    <xf numFmtId="170" fontId="2" fillId="0" borderId="18" xfId="0" applyNumberFormat="1" applyFont="1" applyFill="1" applyBorder="1"/>
    <xf numFmtId="0" fontId="2" fillId="0" borderId="18" xfId="0" applyNumberFormat="1" applyFont="1" applyFill="1" applyBorder="1"/>
    <xf numFmtId="2" fontId="2" fillId="0" borderId="18" xfId="0" applyNumberFormat="1" applyFont="1" applyFill="1" applyBorder="1"/>
    <xf numFmtId="1" fontId="2" fillId="0" borderId="18" xfId="0" applyNumberFormat="1" applyFont="1" applyFill="1" applyBorder="1"/>
    <xf numFmtId="4" fontId="2" fillId="0" borderId="18" xfId="0" applyNumberFormat="1" applyFont="1" applyFill="1" applyBorder="1"/>
    <xf numFmtId="43" fontId="2" fillId="0" borderId="18" xfId="0" applyNumberFormat="1" applyFont="1" applyFill="1" applyBorder="1"/>
    <xf numFmtId="173" fontId="2" fillId="0" borderId="17" xfId="0" applyNumberFormat="1" applyFont="1" applyFill="1" applyBorder="1"/>
    <xf numFmtId="174" fontId="2" fillId="0" borderId="18" xfId="1" applyNumberFormat="1" applyFont="1" applyFill="1" applyBorder="1"/>
    <xf numFmtId="174" fontId="5" fillId="0" borderId="18" xfId="1" applyNumberFormat="1" applyFont="1" applyFill="1" applyBorder="1"/>
    <xf numFmtId="174" fontId="3" fillId="0" borderId="0" xfId="1" applyNumberFormat="1" applyFont="1" applyFill="1" applyBorder="1"/>
    <xf numFmtId="9" fontId="5" fillId="0" borderId="18" xfId="2" applyFont="1" applyFill="1" applyBorder="1"/>
    <xf numFmtId="175" fontId="5" fillId="0" borderId="18" xfId="0" applyNumberFormat="1" applyFont="1" applyFill="1" applyBorder="1"/>
    <xf numFmtId="175" fontId="5" fillId="0" borderId="18" xfId="1" applyNumberFormat="1" applyFont="1" applyFill="1" applyBorder="1"/>
    <xf numFmtId="175" fontId="3" fillId="0" borderId="19" xfId="1" applyNumberFormat="1" applyFont="1" applyFill="1" applyBorder="1"/>
    <xf numFmtId="175" fontId="3" fillId="0" borderId="18" xfId="0" applyNumberFormat="1" applyFont="1" applyFill="1" applyBorder="1"/>
    <xf numFmtId="175" fontId="3" fillId="0" borderId="18" xfId="1" applyNumberFormat="1" applyFont="1" applyFill="1" applyBorder="1"/>
    <xf numFmtId="175" fontId="2" fillId="0" borderId="18" xfId="0" applyNumberFormat="1" applyFont="1" applyFill="1" applyBorder="1"/>
    <xf numFmtId="175" fontId="2" fillId="0" borderId="18" xfId="1" applyNumberFormat="1" applyFont="1" applyFill="1" applyBorder="1"/>
    <xf numFmtId="175" fontId="2" fillId="0" borderId="19" xfId="1" applyNumberFormat="1" applyFont="1" applyFill="1" applyBorder="1"/>
    <xf numFmtId="176" fontId="2" fillId="0" borderId="18" xfId="1" applyNumberFormat="1" applyFont="1" applyFill="1" applyBorder="1"/>
    <xf numFmtId="175" fontId="5" fillId="0" borderId="19" xfId="0" applyNumberFormat="1" applyFont="1" applyFill="1" applyBorder="1"/>
    <xf numFmtId="178" fontId="5" fillId="0" borderId="19" xfId="0" applyNumberFormat="1" applyFont="1" applyFill="1" applyBorder="1"/>
    <xf numFmtId="180" fontId="3" fillId="0" borderId="19" xfId="0" applyNumberFormat="1" applyFont="1" applyFill="1" applyBorder="1"/>
    <xf numFmtId="180" fontId="5" fillId="0" borderId="19" xfId="0" applyNumberFormat="1" applyFont="1" applyFill="1" applyBorder="1"/>
    <xf numFmtId="175" fontId="2" fillId="0" borderId="19" xfId="0" applyNumberFormat="1" applyFont="1" applyFill="1" applyBorder="1"/>
    <xf numFmtId="177" fontId="2" fillId="0" borderId="18" xfId="1" applyNumberFormat="1" applyFont="1" applyFill="1" applyBorder="1"/>
    <xf numFmtId="181" fontId="2" fillId="0" borderId="18" xfId="0" applyNumberFormat="1" applyFont="1" applyFill="1" applyBorder="1"/>
    <xf numFmtId="165" fontId="2" fillId="0" borderId="25" xfId="0" applyNumberFormat="1" applyFont="1" applyFill="1" applyBorder="1"/>
    <xf numFmtId="165" fontId="2" fillId="0" borderId="6" xfId="0" applyNumberFormat="1" applyFont="1" applyFill="1" applyBorder="1"/>
    <xf numFmtId="165" fontId="2" fillId="0" borderId="25" xfId="1" applyNumberFormat="1" applyFont="1" applyFill="1" applyBorder="1"/>
    <xf numFmtId="165" fontId="2" fillId="0" borderId="23" xfId="0" applyNumberFormat="1" applyFont="1" applyFill="1" applyBorder="1"/>
    <xf numFmtId="177" fontId="2" fillId="0" borderId="18" xfId="0" applyNumberFormat="1" applyFont="1" applyFill="1" applyBorder="1"/>
    <xf numFmtId="180" fontId="2" fillId="0" borderId="19" xfId="0" applyNumberFormat="1" applyFont="1" applyFill="1" applyBorder="1"/>
    <xf numFmtId="9" fontId="5" fillId="0" borderId="19" xfId="2" applyFont="1" applyFill="1" applyBorder="1"/>
    <xf numFmtId="179" fontId="5" fillId="0" borderId="19" xfId="0" applyNumberFormat="1" applyFont="1" applyFill="1" applyBorder="1"/>
    <xf numFmtId="178" fontId="2" fillId="0" borderId="19" xfId="0" applyNumberFormat="1" applyFont="1" applyFill="1" applyBorder="1"/>
    <xf numFmtId="175" fontId="2" fillId="0" borderId="23" xfId="0" applyNumberFormat="1" applyFont="1" applyFill="1" applyBorder="1"/>
    <xf numFmtId="165" fontId="2" fillId="0" borderId="12" xfId="0" applyNumberFormat="1" applyFont="1" applyFill="1" applyBorder="1"/>
    <xf numFmtId="0" fontId="2" fillId="0" borderId="49" xfId="0" applyFont="1" applyFill="1" applyBorder="1" applyAlignment="1">
      <alignment horizontal="center"/>
    </xf>
    <xf numFmtId="0" fontId="2" fillId="0" borderId="50" xfId="0" applyFont="1" applyFill="1" applyBorder="1" applyAlignment="1">
      <alignment horizontal="center"/>
    </xf>
    <xf numFmtId="0" fontId="2" fillId="0" borderId="35" xfId="0" applyFont="1" applyFill="1" applyBorder="1" applyAlignment="1">
      <alignment horizontal="center"/>
    </xf>
    <xf numFmtId="43" fontId="2" fillId="0" borderId="53" xfId="1" applyFont="1" applyFill="1" applyBorder="1" applyAlignment="1">
      <alignment horizontal="center"/>
    </xf>
    <xf numFmtId="43" fontId="2" fillId="0" borderId="54" xfId="1" applyFont="1" applyFill="1" applyBorder="1" applyAlignment="1">
      <alignment horizontal="center"/>
    </xf>
    <xf numFmtId="43" fontId="2" fillId="0" borderId="43" xfId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610"/>
  <sheetViews>
    <sheetView tabSelected="1" view="pageBreakPreview" zoomScale="90" zoomScaleNormal="80" zoomScaleSheetLayoutView="90" workbookViewId="0">
      <selection activeCell="C485" sqref="C485"/>
    </sheetView>
  </sheetViews>
  <sheetFormatPr defaultRowHeight="15"/>
  <cols>
    <col min="1" max="1" width="9.140625" style="61"/>
    <col min="2" max="2" width="58.85546875" customWidth="1"/>
    <col min="3" max="3" width="21.85546875" style="183" bestFit="1" customWidth="1"/>
    <col min="4" max="4" width="15.7109375" style="184" bestFit="1" customWidth="1"/>
    <col min="5" max="5" width="12.42578125" style="183" bestFit="1" customWidth="1"/>
    <col min="6" max="6" width="15.85546875" style="135" bestFit="1" customWidth="1"/>
    <col min="7" max="7" width="15.7109375" style="135" bestFit="1" customWidth="1"/>
    <col min="8" max="8" width="8.85546875" style="33"/>
    <col min="9" max="9" width="26.5703125" style="33" customWidth="1"/>
    <col min="10" max="10" width="12.7109375" style="33" customWidth="1"/>
    <col min="11" max="13" width="15.7109375" style="33" customWidth="1"/>
    <col min="14" max="14" width="18.42578125" style="33" customWidth="1"/>
    <col min="15" max="15" width="15.5703125" style="33" customWidth="1"/>
    <col min="16" max="16" width="16.85546875" style="33" customWidth="1"/>
    <col min="17" max="21" width="15.7109375" style="33" customWidth="1"/>
  </cols>
  <sheetData>
    <row r="1" spans="1:7" ht="15.75" thickBot="1">
      <c r="A1" s="321" t="s">
        <v>374</v>
      </c>
      <c r="B1" s="322"/>
      <c r="C1" s="322"/>
      <c r="D1" s="322"/>
      <c r="E1" s="322"/>
      <c r="F1" s="322"/>
      <c r="G1" s="323"/>
    </row>
    <row r="2" spans="1:7">
      <c r="A2" s="1"/>
      <c r="B2" s="315" t="s">
        <v>330</v>
      </c>
      <c r="C2" s="316"/>
      <c r="D2" s="316"/>
      <c r="E2" s="316"/>
      <c r="F2" s="317"/>
      <c r="G2" s="185"/>
    </row>
    <row r="3" spans="1:7" ht="15.75" thickBot="1">
      <c r="A3" s="3"/>
      <c r="B3" s="58"/>
      <c r="C3" s="64"/>
      <c r="D3" s="65"/>
      <c r="E3" s="64"/>
      <c r="F3" s="64"/>
      <c r="G3" s="186"/>
    </row>
    <row r="4" spans="1:7">
      <c r="A4" s="5" t="s">
        <v>0</v>
      </c>
      <c r="B4" s="6" t="s">
        <v>1</v>
      </c>
      <c r="C4" s="136" t="s">
        <v>373</v>
      </c>
      <c r="D4" s="136" t="s">
        <v>373</v>
      </c>
      <c r="E4" s="187" t="s">
        <v>2</v>
      </c>
      <c r="F4" s="136" t="s">
        <v>326</v>
      </c>
      <c r="G4" s="136" t="s">
        <v>326</v>
      </c>
    </row>
    <row r="5" spans="1:7" ht="15.75" thickBot="1">
      <c r="A5" s="7"/>
      <c r="B5" s="8"/>
      <c r="C5" s="66" t="s">
        <v>3</v>
      </c>
      <c r="D5" s="67" t="s">
        <v>4</v>
      </c>
      <c r="E5" s="188"/>
      <c r="F5" s="66" t="s">
        <v>3</v>
      </c>
      <c r="G5" s="67" t="s">
        <v>4</v>
      </c>
    </row>
    <row r="6" spans="1:7" ht="15.75" thickBot="1">
      <c r="A6" s="9"/>
      <c r="B6" s="10"/>
      <c r="C6" s="68"/>
      <c r="D6" s="69"/>
      <c r="E6" s="68"/>
      <c r="F6" s="68"/>
      <c r="G6" s="189"/>
    </row>
    <row r="7" spans="1:7" ht="15.75" thickBot="1">
      <c r="A7" s="165">
        <v>111</v>
      </c>
      <c r="B7" s="11" t="s">
        <v>5</v>
      </c>
      <c r="C7" s="70"/>
      <c r="D7" s="164"/>
      <c r="E7" s="80"/>
      <c r="F7" s="70"/>
      <c r="G7" s="190"/>
    </row>
    <row r="8" spans="1:7">
      <c r="A8" s="13"/>
      <c r="B8" s="14"/>
      <c r="C8" s="71"/>
      <c r="D8" s="72"/>
      <c r="E8" s="71"/>
      <c r="F8" s="122"/>
      <c r="G8" s="191"/>
    </row>
    <row r="9" spans="1:7">
      <c r="A9" s="16">
        <v>210</v>
      </c>
      <c r="B9" s="17" t="s">
        <v>6</v>
      </c>
      <c r="C9" s="73"/>
      <c r="D9" s="74"/>
      <c r="E9" s="73"/>
      <c r="F9" s="73"/>
      <c r="G9" s="190"/>
    </row>
    <row r="10" spans="1:7">
      <c r="A10" s="161"/>
      <c r="B10" s="12" t="s">
        <v>7</v>
      </c>
      <c r="C10" s="71"/>
      <c r="D10" s="75"/>
      <c r="E10" s="71"/>
      <c r="F10" s="71"/>
      <c r="G10" s="190"/>
    </row>
    <row r="11" spans="1:7">
      <c r="A11" s="161"/>
      <c r="B11" s="160" t="s">
        <v>8</v>
      </c>
      <c r="C11" s="80">
        <f>+D11*14/100+D11</f>
        <v>66.017735470764009</v>
      </c>
      <c r="D11" s="164">
        <f t="shared" ref="D11:D13" si="0">SUM(G11*10%)+G11</f>
        <v>57.910294272600005</v>
      </c>
      <c r="E11" s="80">
        <f>+D11/G11*100-100</f>
        <v>10.000000000000014</v>
      </c>
      <c r="F11" s="80">
        <v>60.016123155240003</v>
      </c>
      <c r="G11" s="196">
        <v>52.645722066000005</v>
      </c>
    </row>
    <row r="12" spans="1:7">
      <c r="A12" s="161"/>
      <c r="B12" s="160" t="s">
        <v>9</v>
      </c>
      <c r="C12" s="80">
        <f>+D12*14/100+D12</f>
        <v>659.5439087714401</v>
      </c>
      <c r="D12" s="164">
        <f t="shared" si="0"/>
        <v>578.54728839600011</v>
      </c>
      <c r="E12" s="80">
        <f>+D12/G12*100-100</f>
        <v>10.000000000000014</v>
      </c>
      <c r="F12" s="80">
        <v>599.5853716104001</v>
      </c>
      <c r="G12" s="196">
        <v>525.95208036000008</v>
      </c>
    </row>
    <row r="13" spans="1:7">
      <c r="A13" s="161"/>
      <c r="B13" s="160" t="s">
        <v>10</v>
      </c>
      <c r="C13" s="80">
        <f>+D13*14/100+D13</f>
        <v>367.49661596746563</v>
      </c>
      <c r="D13" s="164">
        <f t="shared" si="0"/>
        <v>322.36545260304001</v>
      </c>
      <c r="E13" s="80">
        <f>+D13/G13*100-100</f>
        <v>10.000000000000014</v>
      </c>
      <c r="F13" s="80">
        <v>334.087832697696</v>
      </c>
      <c r="G13" s="196">
        <v>293.05950236640001</v>
      </c>
    </row>
    <row r="14" spans="1:7">
      <c r="A14" s="161"/>
      <c r="B14" s="160"/>
      <c r="C14" s="71"/>
      <c r="D14" s="75"/>
      <c r="E14" s="71"/>
      <c r="F14" s="71"/>
      <c r="G14" s="190"/>
    </row>
    <row r="15" spans="1:7">
      <c r="A15" s="16">
        <v>211</v>
      </c>
      <c r="B15" s="17" t="s">
        <v>319</v>
      </c>
      <c r="C15" s="73"/>
      <c r="D15" s="74"/>
      <c r="E15" s="73"/>
      <c r="F15" s="73"/>
      <c r="G15" s="192"/>
    </row>
    <row r="16" spans="1:7">
      <c r="A16" s="161"/>
      <c r="B16" s="160" t="s">
        <v>11</v>
      </c>
      <c r="C16" s="80">
        <f t="shared" ref="C16:C21" si="1">+D16*14/100+D16</f>
        <v>3.2939188682399996</v>
      </c>
      <c r="D16" s="164">
        <f t="shared" ref="D16:D21" si="2">SUM(G16*10%)+G16</f>
        <v>2.8894025159999996</v>
      </c>
      <c r="E16" s="80">
        <f t="shared" ref="E16:E21" si="3">+D16/G16*100-100</f>
        <v>9.9999999999999858</v>
      </c>
      <c r="F16" s="80">
        <v>2.9944716983999999</v>
      </c>
      <c r="G16" s="196">
        <v>2.6267295599999998</v>
      </c>
    </row>
    <row r="17" spans="1:7">
      <c r="A17" s="161"/>
      <c r="B17" s="160" t="s">
        <v>12</v>
      </c>
      <c r="C17" s="80">
        <f t="shared" si="1"/>
        <v>4.2863175016200001</v>
      </c>
      <c r="D17" s="164">
        <f t="shared" si="2"/>
        <v>3.7599276330000002</v>
      </c>
      <c r="E17" s="80">
        <f t="shared" si="3"/>
        <v>10.000000000000014</v>
      </c>
      <c r="F17" s="80">
        <v>3.8966522742</v>
      </c>
      <c r="G17" s="196">
        <v>3.4181160300000002</v>
      </c>
    </row>
    <row r="18" spans="1:7">
      <c r="A18" s="161"/>
      <c r="B18" s="160" t="s">
        <v>13</v>
      </c>
      <c r="C18" s="80">
        <f t="shared" si="1"/>
        <v>2.6604729320399998</v>
      </c>
      <c r="D18" s="164">
        <f t="shared" si="2"/>
        <v>2.3337481859999998</v>
      </c>
      <c r="E18" s="80">
        <f t="shared" si="3"/>
        <v>9.9999999999999858</v>
      </c>
      <c r="F18" s="80">
        <v>2.4186117563999998</v>
      </c>
      <c r="G18" s="196">
        <v>2.1215892599999999</v>
      </c>
    </row>
    <row r="19" spans="1:7">
      <c r="A19" s="161"/>
      <c r="B19" s="160" t="s">
        <v>14</v>
      </c>
      <c r="C19" s="80">
        <f t="shared" si="1"/>
        <v>3.3150337327799999</v>
      </c>
      <c r="D19" s="164">
        <f t="shared" si="2"/>
        <v>2.9079243269999999</v>
      </c>
      <c r="E19" s="80">
        <f t="shared" si="3"/>
        <v>9.9999999999999858</v>
      </c>
      <c r="F19" s="80">
        <v>3.0136670298000001</v>
      </c>
      <c r="G19" s="196">
        <v>2.6435675700000001</v>
      </c>
    </row>
    <row r="20" spans="1:7">
      <c r="A20" s="161"/>
      <c r="B20" s="160" t="s">
        <v>15</v>
      </c>
      <c r="C20" s="80">
        <f t="shared" si="1"/>
        <v>18.581080795200002</v>
      </c>
      <c r="D20" s="164">
        <f t="shared" si="2"/>
        <v>16.299193680000002</v>
      </c>
      <c r="E20" s="80">
        <f t="shared" si="3"/>
        <v>10.000000000000014</v>
      </c>
      <c r="F20" s="80">
        <v>16.891891632</v>
      </c>
      <c r="G20" s="196">
        <v>14.817448800000001</v>
      </c>
    </row>
    <row r="21" spans="1:7">
      <c r="A21" s="161"/>
      <c r="B21" s="160" t="s">
        <v>16</v>
      </c>
      <c r="C21" s="80">
        <f t="shared" si="1"/>
        <v>197.63513209440003</v>
      </c>
      <c r="D21" s="164">
        <f t="shared" si="2"/>
        <v>173.36415096000002</v>
      </c>
      <c r="E21" s="80">
        <f t="shared" si="3"/>
        <v>10.000000000000014</v>
      </c>
      <c r="F21" s="80">
        <v>179.668301904</v>
      </c>
      <c r="G21" s="196">
        <v>157.60377360000001</v>
      </c>
    </row>
    <row r="22" spans="1:7">
      <c r="A22" s="161"/>
      <c r="B22" s="160"/>
      <c r="C22" s="80"/>
      <c r="D22" s="164"/>
      <c r="E22" s="80"/>
      <c r="F22" s="80"/>
      <c r="G22" s="196"/>
    </row>
    <row r="23" spans="1:7">
      <c r="A23" s="161"/>
      <c r="B23" s="17" t="s">
        <v>318</v>
      </c>
      <c r="C23" s="73"/>
      <c r="D23" s="74"/>
      <c r="E23" s="73"/>
      <c r="F23" s="73"/>
      <c r="G23" s="192"/>
    </row>
    <row r="24" spans="1:7">
      <c r="A24" s="161"/>
      <c r="B24" s="160" t="s">
        <v>11</v>
      </c>
      <c r="C24" s="80">
        <f t="shared" ref="C24:C27" si="4">+D24*14/100+D24</f>
        <v>1.5622972732604159</v>
      </c>
      <c r="D24" s="164">
        <f t="shared" ref="D24:D27" si="5">SUM(G24*10%)+G24</f>
        <v>1.3704362046143999</v>
      </c>
      <c r="E24" s="80">
        <f t="shared" ref="E24:E27" si="6">+D24/G24*100-100</f>
        <v>10.000000000000014</v>
      </c>
      <c r="F24" s="80">
        <v>1.4202702484185599</v>
      </c>
      <c r="G24" s="196">
        <v>1.2458510951039998</v>
      </c>
    </row>
    <row r="25" spans="1:7">
      <c r="A25" s="161"/>
      <c r="B25" s="160" t="s">
        <v>12</v>
      </c>
      <c r="C25" s="80">
        <f t="shared" si="4"/>
        <v>3.9057431831510407</v>
      </c>
      <c r="D25" s="164">
        <f t="shared" si="5"/>
        <v>3.4260905115360005</v>
      </c>
      <c r="E25" s="80">
        <f t="shared" si="6"/>
        <v>10.000000000000014</v>
      </c>
      <c r="F25" s="80">
        <v>3.5506756210464001</v>
      </c>
      <c r="G25" s="196">
        <v>3.1146277377600002</v>
      </c>
    </row>
    <row r="26" spans="1:7">
      <c r="A26" s="161"/>
      <c r="B26" s="160" t="s">
        <v>13</v>
      </c>
      <c r="C26" s="80">
        <f t="shared" si="4"/>
        <v>0.78114863663020795</v>
      </c>
      <c r="D26" s="164">
        <f t="shared" si="5"/>
        <v>0.68521810230719993</v>
      </c>
      <c r="E26" s="80">
        <f t="shared" si="6"/>
        <v>10.000000000000014</v>
      </c>
      <c r="F26" s="80">
        <v>0.71013512420927993</v>
      </c>
      <c r="G26" s="196">
        <v>0.62292554755199991</v>
      </c>
    </row>
    <row r="27" spans="1:7">
      <c r="A27" s="161"/>
      <c r="B27" s="160" t="s">
        <v>14</v>
      </c>
      <c r="C27" s="80">
        <f t="shared" si="4"/>
        <v>1.9528715915755204</v>
      </c>
      <c r="D27" s="164">
        <f t="shared" si="5"/>
        <v>1.7130452557680003</v>
      </c>
      <c r="E27" s="80">
        <f t="shared" si="6"/>
        <v>10.000000000000014</v>
      </c>
      <c r="F27" s="80">
        <v>1.7753378105232001</v>
      </c>
      <c r="G27" s="196">
        <v>1.5573138688800001</v>
      </c>
    </row>
    <row r="28" spans="1:7">
      <c r="A28" s="161"/>
      <c r="B28" s="160"/>
      <c r="C28" s="71"/>
      <c r="D28" s="75"/>
      <c r="E28" s="71"/>
      <c r="F28" s="71"/>
      <c r="G28" s="190"/>
    </row>
    <row r="29" spans="1:7">
      <c r="A29" s="161"/>
      <c r="B29" s="17" t="s">
        <v>17</v>
      </c>
      <c r="C29" s="73"/>
      <c r="D29" s="74"/>
      <c r="E29" s="73"/>
      <c r="F29" s="73"/>
      <c r="G29" s="192"/>
    </row>
    <row r="30" spans="1:7">
      <c r="A30" s="161"/>
      <c r="B30" s="160" t="s">
        <v>18</v>
      </c>
      <c r="C30" s="80">
        <f t="shared" ref="C30" si="7">+D30*14/100+D30</f>
        <v>150.76013281559997</v>
      </c>
      <c r="D30" s="164">
        <f t="shared" ref="D30" si="8">SUM(G30*10%)+G30</f>
        <v>132.24573053999998</v>
      </c>
      <c r="E30" s="80">
        <f>+D30/G30*100-100</f>
        <v>10.000000000000014</v>
      </c>
      <c r="F30" s="80">
        <v>137.05466619599997</v>
      </c>
      <c r="G30" s="196">
        <v>120.22339139999998</v>
      </c>
    </row>
    <row r="31" spans="1:7" ht="15.75" thickBot="1">
      <c r="A31" s="18"/>
      <c r="B31" s="8"/>
      <c r="C31" s="76"/>
      <c r="D31" s="77"/>
      <c r="E31" s="76"/>
      <c r="F31" s="76"/>
      <c r="G31" s="193"/>
    </row>
    <row r="32" spans="1:7">
      <c r="A32" s="19"/>
      <c r="B32" s="2"/>
      <c r="C32" s="63"/>
      <c r="D32" s="98"/>
      <c r="E32" s="130"/>
      <c r="F32" s="130"/>
      <c r="G32" s="305"/>
    </row>
    <row r="33" spans="1:21" s="159" customFormat="1">
      <c r="A33" s="13"/>
      <c r="B33" s="24" t="s">
        <v>379</v>
      </c>
      <c r="C33" s="304">
        <v>80</v>
      </c>
      <c r="D33" s="306">
        <v>0</v>
      </c>
      <c r="E33" s="304">
        <v>0</v>
      </c>
      <c r="F33" s="304">
        <v>0</v>
      </c>
      <c r="G33" s="307">
        <v>0</v>
      </c>
      <c r="H33" s="162"/>
      <c r="I33" s="162"/>
      <c r="J33" s="162"/>
      <c r="K33" s="162"/>
      <c r="L33" s="162"/>
      <c r="M33" s="162"/>
      <c r="N33" s="162"/>
      <c r="O33" s="162"/>
      <c r="P33" s="162"/>
      <c r="Q33" s="162"/>
      <c r="R33" s="162"/>
      <c r="S33" s="162"/>
      <c r="T33" s="162"/>
      <c r="U33" s="162"/>
    </row>
    <row r="34" spans="1:21" s="159" customFormat="1">
      <c r="A34" s="13"/>
      <c r="B34" s="24"/>
      <c r="C34" s="304"/>
      <c r="D34" s="306"/>
      <c r="E34" s="304"/>
      <c r="F34" s="304"/>
      <c r="G34" s="307"/>
      <c r="H34" s="162"/>
      <c r="I34" s="162"/>
      <c r="J34" s="162"/>
      <c r="K34" s="162"/>
      <c r="L34" s="162"/>
      <c r="M34" s="162"/>
      <c r="N34" s="162"/>
      <c r="O34" s="162"/>
      <c r="P34" s="162"/>
      <c r="Q34" s="162"/>
      <c r="R34" s="162"/>
      <c r="S34" s="162"/>
      <c r="T34" s="162"/>
      <c r="U34" s="162"/>
    </row>
    <row r="35" spans="1:21" s="159" customFormat="1">
      <c r="A35" s="16"/>
      <c r="B35" s="17" t="s">
        <v>380</v>
      </c>
      <c r="C35" s="73"/>
      <c r="D35" s="164"/>
      <c r="E35" s="73"/>
      <c r="F35" s="73"/>
      <c r="G35" s="297"/>
      <c r="H35" s="162"/>
      <c r="I35" s="31"/>
      <c r="J35" s="140"/>
      <c r="K35" s="140"/>
      <c r="L35" s="140"/>
      <c r="M35" s="140"/>
      <c r="N35" s="140"/>
      <c r="O35" s="31"/>
      <c r="P35" s="31"/>
      <c r="Q35" s="162"/>
      <c r="R35" s="162"/>
      <c r="S35" s="162"/>
      <c r="T35" s="162"/>
      <c r="U35" s="162"/>
    </row>
    <row r="36" spans="1:21" s="159" customFormat="1">
      <c r="A36" s="16"/>
      <c r="B36" s="17" t="s">
        <v>381</v>
      </c>
      <c r="C36" s="73"/>
      <c r="D36" s="164"/>
      <c r="E36" s="73"/>
      <c r="F36" s="73"/>
      <c r="G36" s="297"/>
      <c r="H36" s="162"/>
      <c r="I36" s="31"/>
      <c r="J36" s="140"/>
      <c r="K36" s="140"/>
      <c r="L36" s="140"/>
      <c r="M36" s="140"/>
      <c r="N36" s="140"/>
      <c r="O36" s="31"/>
      <c r="P36" s="31"/>
      <c r="Q36" s="162"/>
      <c r="R36" s="162"/>
      <c r="S36" s="162"/>
      <c r="T36" s="162"/>
      <c r="U36" s="162"/>
    </row>
    <row r="37" spans="1:21" s="159" customFormat="1">
      <c r="A37" s="161"/>
      <c r="B37" s="160" t="s">
        <v>71</v>
      </c>
      <c r="C37" s="73"/>
      <c r="D37" s="164">
        <v>800</v>
      </c>
      <c r="E37" s="80" t="e">
        <f>+D37/G37*100-100</f>
        <v>#DIV/0!</v>
      </c>
      <c r="F37" s="73"/>
      <c r="G37" s="301">
        <v>0</v>
      </c>
      <c r="H37" s="162"/>
      <c r="I37" s="31"/>
      <c r="J37" s="140"/>
      <c r="K37" s="140"/>
      <c r="L37" s="140"/>
      <c r="M37" s="140"/>
      <c r="N37" s="140"/>
      <c r="O37" s="31"/>
      <c r="P37" s="31"/>
      <c r="Q37" s="162"/>
      <c r="R37" s="162"/>
      <c r="S37" s="162"/>
      <c r="T37" s="162"/>
      <c r="U37" s="162"/>
    </row>
    <row r="38" spans="1:21" s="159" customFormat="1">
      <c r="A38" s="161"/>
      <c r="B38" s="160" t="s">
        <v>72</v>
      </c>
      <c r="C38" s="73"/>
      <c r="D38" s="164">
        <v>800</v>
      </c>
      <c r="E38" s="80" t="e">
        <f>+D38/G38*100-100</f>
        <v>#DIV/0!</v>
      </c>
      <c r="F38" s="73"/>
      <c r="G38" s="301">
        <v>0</v>
      </c>
      <c r="H38" s="162"/>
      <c r="I38" s="31"/>
      <c r="J38" s="140"/>
      <c r="K38" s="140"/>
      <c r="L38" s="140"/>
      <c r="M38" s="140"/>
      <c r="N38" s="140"/>
      <c r="O38" s="31"/>
      <c r="P38" s="31"/>
      <c r="Q38" s="162"/>
      <c r="R38" s="162"/>
      <c r="S38" s="162"/>
      <c r="T38" s="162"/>
      <c r="U38" s="162"/>
    </row>
    <row r="39" spans="1:21" s="159" customFormat="1">
      <c r="A39" s="161"/>
      <c r="B39" s="160" t="s">
        <v>73</v>
      </c>
      <c r="C39" s="73"/>
      <c r="D39" s="164">
        <v>800</v>
      </c>
      <c r="E39" s="80" t="e">
        <f>+D39/G39*100-100</f>
        <v>#DIV/0!</v>
      </c>
      <c r="F39" s="73"/>
      <c r="G39" s="301">
        <v>0</v>
      </c>
      <c r="H39" s="162"/>
      <c r="I39" s="31"/>
      <c r="J39" s="140"/>
      <c r="K39" s="140"/>
      <c r="L39" s="140"/>
      <c r="M39" s="140"/>
      <c r="N39" s="140"/>
      <c r="O39" s="31"/>
      <c r="P39" s="31"/>
      <c r="Q39" s="162"/>
      <c r="R39" s="162"/>
      <c r="S39" s="162"/>
      <c r="T39" s="162"/>
      <c r="U39" s="162"/>
    </row>
    <row r="40" spans="1:21" s="159" customFormat="1">
      <c r="A40" s="13"/>
      <c r="B40" s="15" t="s">
        <v>382</v>
      </c>
      <c r="C40" s="81"/>
      <c r="D40" s="306"/>
      <c r="E40" s="304"/>
      <c r="F40" s="81"/>
      <c r="G40" s="313"/>
      <c r="H40" s="162"/>
      <c r="I40" s="31"/>
      <c r="J40" s="140"/>
      <c r="K40" s="140"/>
      <c r="L40" s="140"/>
      <c r="M40" s="140"/>
      <c r="N40" s="140"/>
      <c r="O40" s="31"/>
      <c r="P40" s="31"/>
      <c r="Q40" s="162"/>
      <c r="R40" s="162"/>
      <c r="S40" s="162"/>
      <c r="T40" s="162"/>
      <c r="U40" s="162"/>
    </row>
    <row r="41" spans="1:21" s="159" customFormat="1" ht="15.75" thickBot="1">
      <c r="A41" s="13"/>
      <c r="B41" s="20" t="s">
        <v>23</v>
      </c>
      <c r="C41" s="81"/>
      <c r="D41" s="306"/>
      <c r="E41" s="304"/>
      <c r="F41" s="81"/>
      <c r="G41" s="313"/>
      <c r="H41" s="162"/>
      <c r="I41" s="31"/>
      <c r="J41" s="140"/>
      <c r="K41" s="140"/>
      <c r="L41" s="140"/>
      <c r="M41" s="140"/>
      <c r="N41" s="140"/>
      <c r="O41" s="31"/>
      <c r="P41" s="31"/>
      <c r="Q41" s="162"/>
      <c r="R41" s="162"/>
      <c r="S41" s="162"/>
      <c r="T41" s="162"/>
      <c r="U41" s="162"/>
    </row>
    <row r="42" spans="1:21" s="159" customFormat="1">
      <c r="A42" s="13"/>
      <c r="B42" s="21"/>
      <c r="C42" s="78"/>
      <c r="D42" s="79"/>
      <c r="E42" s="78"/>
      <c r="F42" s="78"/>
      <c r="G42" s="191"/>
      <c r="H42" s="162"/>
      <c r="I42" s="162"/>
      <c r="J42" s="162"/>
      <c r="K42" s="162"/>
      <c r="L42" s="162"/>
      <c r="M42" s="162"/>
      <c r="N42" s="162"/>
      <c r="O42" s="162"/>
      <c r="P42" s="162"/>
      <c r="Q42" s="162"/>
      <c r="R42" s="162"/>
      <c r="S42" s="162"/>
      <c r="T42" s="162"/>
      <c r="U42" s="162"/>
    </row>
    <row r="43" spans="1:21">
      <c r="A43" s="161"/>
      <c r="B43" s="12" t="s">
        <v>19</v>
      </c>
      <c r="C43" s="71"/>
      <c r="D43" s="75"/>
      <c r="E43" s="71"/>
      <c r="F43" s="71"/>
      <c r="G43" s="190"/>
    </row>
    <row r="44" spans="1:21">
      <c r="A44" s="161"/>
      <c r="B44" s="160" t="s">
        <v>20</v>
      </c>
      <c r="C44" s="80">
        <f t="shared" ref="C44:C45" si="9">+D44*14/100+D44</f>
        <v>68.754468750000015</v>
      </c>
      <c r="D44" s="164">
        <f t="shared" ref="D44:D45" si="10">SUM(G44*10%)+G44</f>
        <v>60.310937500000009</v>
      </c>
      <c r="E44" s="80">
        <f>+D44/G44*100-100</f>
        <v>10.000000000000014</v>
      </c>
      <c r="F44" s="80">
        <v>62.504062500000011</v>
      </c>
      <c r="G44" s="196">
        <v>54.828125000000007</v>
      </c>
    </row>
    <row r="45" spans="1:21">
      <c r="A45" s="161"/>
      <c r="B45" s="160" t="s">
        <v>21</v>
      </c>
      <c r="C45" s="80">
        <f t="shared" si="9"/>
        <v>289.02731220000004</v>
      </c>
      <c r="D45" s="164">
        <f t="shared" si="10"/>
        <v>253.53273000000002</v>
      </c>
      <c r="E45" s="80">
        <f>+D45/G45*100-100</f>
        <v>9.9999999999999858</v>
      </c>
      <c r="F45" s="80">
        <v>262.75210200000004</v>
      </c>
      <c r="G45" s="196">
        <v>230.48430000000002</v>
      </c>
    </row>
    <row r="46" spans="1:21">
      <c r="A46" s="161"/>
      <c r="B46" s="15" t="s">
        <v>22</v>
      </c>
      <c r="C46" s="71"/>
      <c r="D46" s="75"/>
      <c r="E46" s="71"/>
      <c r="F46" s="71"/>
      <c r="G46" s="190"/>
    </row>
    <row r="47" spans="1:21" ht="15.75" thickBot="1">
      <c r="A47" s="18"/>
      <c r="B47" s="20" t="s">
        <v>23</v>
      </c>
      <c r="C47" s="76"/>
      <c r="D47" s="77"/>
      <c r="E47" s="76"/>
      <c r="F47" s="76"/>
      <c r="G47" s="193"/>
    </row>
    <row r="48" spans="1:21">
      <c r="A48" s="13"/>
      <c r="B48" s="21"/>
      <c r="C48" s="78"/>
      <c r="D48" s="79"/>
      <c r="E48" s="78"/>
      <c r="F48" s="78"/>
      <c r="G48" s="191"/>
    </row>
    <row r="49" spans="1:7">
      <c r="A49" s="22">
        <v>112</v>
      </c>
      <c r="B49" s="12" t="s">
        <v>24</v>
      </c>
      <c r="C49" s="80"/>
      <c r="D49" s="164"/>
      <c r="E49" s="80"/>
      <c r="F49" s="80"/>
      <c r="G49" s="194"/>
    </row>
    <row r="50" spans="1:7">
      <c r="A50" s="23">
        <v>212</v>
      </c>
      <c r="B50" s="24" t="s">
        <v>25</v>
      </c>
      <c r="C50" s="81"/>
      <c r="D50" s="82"/>
      <c r="E50" s="81"/>
      <c r="F50" s="81"/>
      <c r="G50" s="195"/>
    </row>
    <row r="51" spans="1:7">
      <c r="A51" s="161"/>
      <c r="B51" s="160" t="s">
        <v>320</v>
      </c>
      <c r="C51" s="71"/>
      <c r="D51" s="75"/>
      <c r="E51" s="71"/>
      <c r="F51" s="71"/>
      <c r="G51" s="190"/>
    </row>
    <row r="52" spans="1:7">
      <c r="A52" s="161"/>
      <c r="B52" s="160" t="s">
        <v>321</v>
      </c>
      <c r="C52" s="71"/>
      <c r="D52" s="75"/>
      <c r="E52" s="71"/>
      <c r="F52" s="71"/>
      <c r="G52" s="190"/>
    </row>
    <row r="53" spans="1:7">
      <c r="A53" s="161"/>
      <c r="B53" s="160" t="s">
        <v>322</v>
      </c>
      <c r="C53" s="71"/>
      <c r="D53" s="75"/>
      <c r="E53" s="71"/>
      <c r="F53" s="71"/>
      <c r="G53" s="190"/>
    </row>
    <row r="54" spans="1:7">
      <c r="A54" s="161"/>
      <c r="B54" s="160" t="s">
        <v>323</v>
      </c>
      <c r="C54" s="71"/>
      <c r="D54" s="75"/>
      <c r="E54" s="71"/>
      <c r="F54" s="71"/>
      <c r="G54" s="190"/>
    </row>
    <row r="55" spans="1:7">
      <c r="A55" s="161"/>
      <c r="B55" s="160"/>
      <c r="C55" s="71"/>
      <c r="D55" s="75"/>
      <c r="E55" s="71"/>
      <c r="F55" s="71"/>
      <c r="G55" s="190"/>
    </row>
    <row r="56" spans="1:7">
      <c r="A56" s="16">
        <v>215</v>
      </c>
      <c r="B56" s="17" t="s">
        <v>27</v>
      </c>
      <c r="C56" s="73"/>
      <c r="D56" s="74"/>
      <c r="E56" s="73"/>
      <c r="F56" s="73"/>
      <c r="G56" s="192"/>
    </row>
    <row r="57" spans="1:7">
      <c r="A57" s="161">
        <v>215</v>
      </c>
      <c r="B57" s="25" t="s">
        <v>28</v>
      </c>
      <c r="C57" s="80">
        <f t="shared" ref="C57:C58" si="11">+D57*14/100+D57</f>
        <v>181.494929640024</v>
      </c>
      <c r="D57" s="164">
        <f t="shared" ref="D57:D58" si="12">SUM(G57*10%)+G57</f>
        <v>159.20607863160001</v>
      </c>
      <c r="E57" s="80">
        <f>+D57/G57*100-100</f>
        <v>10.000000000000014</v>
      </c>
      <c r="F57" s="80">
        <v>164.99539058183998</v>
      </c>
      <c r="G57" s="196">
        <v>144.73279875599999</v>
      </c>
    </row>
    <row r="58" spans="1:7">
      <c r="A58" s="161">
        <v>215</v>
      </c>
      <c r="B58" s="25" t="s">
        <v>29</v>
      </c>
      <c r="C58" s="80">
        <f t="shared" si="11"/>
        <v>181.494929640024</v>
      </c>
      <c r="D58" s="164">
        <f t="shared" si="12"/>
        <v>159.20607863160001</v>
      </c>
      <c r="E58" s="80">
        <f>+D58/G58*100-100</f>
        <v>10.000000000000014</v>
      </c>
      <c r="F58" s="80">
        <v>164.99539058183998</v>
      </c>
      <c r="G58" s="196">
        <v>144.73279875599999</v>
      </c>
    </row>
    <row r="59" spans="1:7">
      <c r="A59" s="161"/>
      <c r="B59" s="25"/>
      <c r="C59" s="83"/>
      <c r="D59" s="84"/>
      <c r="E59" s="83"/>
      <c r="F59" s="83"/>
      <c r="G59" s="196"/>
    </row>
    <row r="60" spans="1:7">
      <c r="A60" s="16">
        <v>265</v>
      </c>
      <c r="B60" s="26" t="s">
        <v>30</v>
      </c>
      <c r="C60" s="85"/>
      <c r="D60" s="86"/>
      <c r="E60" s="85"/>
      <c r="F60" s="85"/>
      <c r="G60" s="192"/>
    </row>
    <row r="61" spans="1:7">
      <c r="A61" s="161"/>
      <c r="B61" s="25" t="s">
        <v>31</v>
      </c>
      <c r="C61" s="80">
        <f>+D61*14/100+D61</f>
        <v>45.862893438516004</v>
      </c>
      <c r="D61" s="164">
        <f t="shared" ref="D61" si="13">SUM(G61*10%)+G61</f>
        <v>40.230608279400002</v>
      </c>
      <c r="E61" s="80">
        <f>+D61/G61*100-100</f>
        <v>9.9999999999999858</v>
      </c>
      <c r="F61" s="80">
        <v>41.693539489560003</v>
      </c>
      <c r="G61" s="196">
        <v>36.573280254000004</v>
      </c>
    </row>
    <row r="62" spans="1:7" ht="15.75" thickBot="1">
      <c r="A62" s="18"/>
      <c r="B62" s="27"/>
      <c r="C62" s="87"/>
      <c r="D62" s="88"/>
      <c r="E62" s="87"/>
      <c r="F62" s="87"/>
      <c r="G62" s="193"/>
    </row>
    <row r="63" spans="1:7" ht="15.75" thickBot="1">
      <c r="A63" s="28"/>
      <c r="B63" s="29"/>
      <c r="C63" s="78"/>
      <c r="D63" s="79"/>
      <c r="E63" s="78"/>
      <c r="F63" s="78"/>
      <c r="G63" s="191"/>
    </row>
    <row r="64" spans="1:7" ht="15.75" thickBot="1">
      <c r="A64" s="165">
        <v>114</v>
      </c>
      <c r="B64" s="11" t="s">
        <v>32</v>
      </c>
      <c r="C64" s="70"/>
      <c r="D64" s="164"/>
      <c r="E64" s="80"/>
      <c r="F64" s="80"/>
      <c r="G64" s="190"/>
    </row>
    <row r="65" spans="1:7">
      <c r="A65" s="23">
        <v>219</v>
      </c>
      <c r="B65" s="30" t="s">
        <v>33</v>
      </c>
      <c r="C65" s="73"/>
      <c r="D65" s="74"/>
      <c r="E65" s="73"/>
      <c r="F65" s="73"/>
      <c r="G65" s="190"/>
    </row>
    <row r="66" spans="1:7">
      <c r="A66" s="161"/>
      <c r="B66" s="25"/>
      <c r="C66" s="89"/>
      <c r="D66" s="90"/>
      <c r="E66" s="89"/>
      <c r="F66" s="89"/>
      <c r="G66" s="190"/>
    </row>
    <row r="67" spans="1:7">
      <c r="A67" s="161"/>
      <c r="B67" s="25" t="s">
        <v>286</v>
      </c>
      <c r="C67" s="89"/>
      <c r="D67" s="90"/>
      <c r="E67" s="89"/>
      <c r="F67" s="89"/>
      <c r="G67" s="190"/>
    </row>
    <row r="68" spans="1:7">
      <c r="A68" s="161"/>
      <c r="B68" s="25"/>
      <c r="C68" s="89"/>
      <c r="D68" s="90"/>
      <c r="E68" s="89"/>
      <c r="F68" s="89"/>
      <c r="G68" s="190"/>
    </row>
    <row r="69" spans="1:7">
      <c r="A69" s="161"/>
      <c r="B69" s="25" t="s">
        <v>34</v>
      </c>
      <c r="C69" s="80">
        <f t="shared" ref="C69:C70" si="14">+D69*14/100+D69</f>
        <v>412.65154559367585</v>
      </c>
      <c r="D69" s="164">
        <f t="shared" ref="D69:D70" si="15">SUM(G69*10%)+G69</f>
        <v>361.97503999445252</v>
      </c>
      <c r="E69" s="80">
        <f>+D69/G69*100-100</f>
        <v>10.000000000000014</v>
      </c>
      <c r="F69" s="80">
        <v>375.13776872152351</v>
      </c>
      <c r="G69" s="196">
        <v>329.06821817677502</v>
      </c>
    </row>
    <row r="70" spans="1:7">
      <c r="A70" s="161"/>
      <c r="B70" s="25" t="s">
        <v>35</v>
      </c>
      <c r="C70" s="80">
        <f t="shared" si="14"/>
        <v>824.38001793297281</v>
      </c>
      <c r="D70" s="164">
        <f t="shared" si="15"/>
        <v>723.14036660787087</v>
      </c>
      <c r="E70" s="80">
        <f>+D70/G70*100-100</f>
        <v>10.000000000000014</v>
      </c>
      <c r="F70" s="80">
        <v>749.43637993906611</v>
      </c>
      <c r="G70" s="196">
        <v>657.4003332798826</v>
      </c>
    </row>
    <row r="71" spans="1:7">
      <c r="A71" s="161"/>
      <c r="B71" s="25"/>
      <c r="C71" s="89"/>
      <c r="D71" s="90"/>
      <c r="E71" s="89"/>
      <c r="F71" s="89"/>
      <c r="G71" s="190"/>
    </row>
    <row r="72" spans="1:7">
      <c r="A72" s="161"/>
      <c r="B72" s="25" t="s">
        <v>287</v>
      </c>
      <c r="C72" s="89"/>
      <c r="D72" s="90"/>
      <c r="E72" s="89"/>
      <c r="F72" s="89"/>
      <c r="G72" s="190"/>
    </row>
    <row r="73" spans="1:7">
      <c r="A73" s="161"/>
      <c r="B73" s="25" t="s">
        <v>34</v>
      </c>
      <c r="C73" s="80">
        <f t="shared" ref="C73:C74" si="16">+D73*14/100+D73</f>
        <v>137.36567215456472</v>
      </c>
      <c r="D73" s="164">
        <f t="shared" ref="D73:D74" si="17">SUM(G73*10%)+G73</f>
        <v>120.49620364435501</v>
      </c>
      <c r="E73" s="80">
        <f>+D73/G73*100-100</f>
        <v>10.000000000000014</v>
      </c>
      <c r="F73" s="80">
        <v>124.877883776877</v>
      </c>
      <c r="G73" s="196">
        <v>109.54200331305</v>
      </c>
    </row>
    <row r="74" spans="1:7">
      <c r="A74" s="161"/>
      <c r="B74" s="25" t="s">
        <v>35</v>
      </c>
      <c r="C74" s="80">
        <f t="shared" si="16"/>
        <v>274.73134430912944</v>
      </c>
      <c r="D74" s="164">
        <f t="shared" si="17"/>
        <v>240.99240728871001</v>
      </c>
      <c r="E74" s="80">
        <f>+D74/G74*100-100</f>
        <v>10.000000000000014</v>
      </c>
      <c r="F74" s="80">
        <v>249.755767553754</v>
      </c>
      <c r="G74" s="196">
        <v>219.08400662610001</v>
      </c>
    </row>
    <row r="75" spans="1:7">
      <c r="A75" s="161"/>
      <c r="B75" s="25"/>
      <c r="C75" s="89"/>
      <c r="D75" s="90"/>
      <c r="E75" s="89"/>
      <c r="F75" s="89"/>
      <c r="G75" s="190"/>
    </row>
    <row r="76" spans="1:7">
      <c r="A76" s="161"/>
      <c r="B76" s="25" t="s">
        <v>36</v>
      </c>
      <c r="C76" s="89"/>
      <c r="D76" s="90"/>
      <c r="E76" s="89"/>
      <c r="F76" s="89"/>
      <c r="G76" s="190"/>
    </row>
    <row r="77" spans="1:7">
      <c r="A77" s="161"/>
      <c r="B77" s="25" t="s">
        <v>37</v>
      </c>
      <c r="C77" s="89"/>
      <c r="D77" s="90"/>
      <c r="E77" s="89"/>
      <c r="F77" s="89"/>
      <c r="G77" s="190"/>
    </row>
    <row r="78" spans="1:7">
      <c r="A78" s="161"/>
      <c r="B78" s="25" t="s">
        <v>38</v>
      </c>
      <c r="C78" s="80">
        <f t="shared" ref="C78" si="18">+D78*14/100+D78</f>
        <v>824.93611484164671</v>
      </c>
      <c r="D78" s="164">
        <f t="shared" ref="D78" si="19">SUM(G78*10%)+G78</f>
        <v>723.62817091372517</v>
      </c>
      <c r="E78" s="80">
        <f>+D78/G78*100-100</f>
        <v>10.000000000000014</v>
      </c>
      <c r="F78" s="80">
        <v>749.9419225833152</v>
      </c>
      <c r="G78" s="196">
        <v>657.84379173975015</v>
      </c>
    </row>
    <row r="79" spans="1:7" ht="15.75" thickBot="1">
      <c r="A79" s="18"/>
      <c r="B79" s="8"/>
      <c r="C79" s="76"/>
      <c r="D79" s="77"/>
      <c r="E79" s="76"/>
      <c r="F79" s="76"/>
      <c r="G79" s="197"/>
    </row>
    <row r="80" spans="1:7" ht="15.75" thickBot="1">
      <c r="A80" s="33"/>
      <c r="B80" s="33"/>
      <c r="C80" s="91"/>
      <c r="D80" s="92"/>
      <c r="E80" s="91"/>
      <c r="F80" s="91"/>
      <c r="G80" s="92"/>
    </row>
    <row r="81" spans="1:7" ht="15.75" thickBot="1">
      <c r="A81" s="321" t="s">
        <v>374</v>
      </c>
      <c r="B81" s="322"/>
      <c r="C81" s="322"/>
      <c r="D81" s="322"/>
      <c r="E81" s="322"/>
      <c r="F81" s="322"/>
      <c r="G81" s="323"/>
    </row>
    <row r="82" spans="1:7">
      <c r="A82" s="1"/>
      <c r="B82" s="315" t="s">
        <v>330</v>
      </c>
      <c r="C82" s="316"/>
      <c r="D82" s="316"/>
      <c r="E82" s="316"/>
      <c r="F82" s="317"/>
      <c r="G82" s="185"/>
    </row>
    <row r="83" spans="1:7" ht="15.75" thickBot="1">
      <c r="A83" s="3"/>
      <c r="B83" s="58"/>
      <c r="C83" s="64"/>
      <c r="D83" s="65"/>
      <c r="E83" s="64"/>
      <c r="F83" s="64"/>
      <c r="G83" s="186"/>
    </row>
    <row r="84" spans="1:7">
      <c r="A84" s="5" t="s">
        <v>0</v>
      </c>
      <c r="B84" s="6" t="s">
        <v>1</v>
      </c>
      <c r="C84" s="136" t="s">
        <v>373</v>
      </c>
      <c r="D84" s="136" t="s">
        <v>373</v>
      </c>
      <c r="E84" s="187" t="s">
        <v>2</v>
      </c>
      <c r="F84" s="136" t="s">
        <v>326</v>
      </c>
      <c r="G84" s="136" t="s">
        <v>326</v>
      </c>
    </row>
    <row r="85" spans="1:7" ht="15.75" thickBot="1">
      <c r="A85" s="7"/>
      <c r="B85" s="8"/>
      <c r="C85" s="66" t="s">
        <v>3</v>
      </c>
      <c r="D85" s="67" t="s">
        <v>4</v>
      </c>
      <c r="E85" s="188"/>
      <c r="F85" s="66" t="s">
        <v>3</v>
      </c>
      <c r="G85" s="67" t="s">
        <v>4</v>
      </c>
    </row>
    <row r="86" spans="1:7">
      <c r="A86" s="9"/>
      <c r="B86" s="10" t="s">
        <v>39</v>
      </c>
      <c r="C86" s="68"/>
      <c r="D86" s="69"/>
      <c r="E86" s="68"/>
      <c r="F86" s="68"/>
      <c r="G86" s="191"/>
    </row>
    <row r="87" spans="1:7">
      <c r="A87" s="161"/>
      <c r="B87" s="160" t="s">
        <v>40</v>
      </c>
      <c r="C87" s="93"/>
      <c r="D87" s="94"/>
      <c r="E87" s="93"/>
      <c r="F87" s="93"/>
      <c r="G87" s="198"/>
    </row>
    <row r="88" spans="1:7">
      <c r="A88" s="13"/>
      <c r="B88" s="21" t="s">
        <v>38</v>
      </c>
      <c r="C88" s="80">
        <f t="shared" ref="C88" si="20">+D88*14/100+D88</f>
        <v>1056.1109128051537</v>
      </c>
      <c r="D88" s="164">
        <f t="shared" ref="D88" si="21">SUM(G88*10%)+G88</f>
        <v>926.41308140802948</v>
      </c>
      <c r="E88" s="80">
        <f>+D88/G88*100-100</f>
        <v>10.000000000000014</v>
      </c>
      <c r="F88" s="80">
        <v>960.1008298228669</v>
      </c>
      <c r="G88" s="196">
        <v>842.19371037093583</v>
      </c>
    </row>
    <row r="89" spans="1:7">
      <c r="A89" s="16"/>
      <c r="B89" s="17"/>
      <c r="C89" s="73"/>
      <c r="D89" s="74"/>
      <c r="E89" s="73"/>
      <c r="F89" s="73"/>
      <c r="G89" s="196"/>
    </row>
    <row r="90" spans="1:7">
      <c r="A90" s="161"/>
      <c r="B90" s="160" t="s">
        <v>41</v>
      </c>
      <c r="C90" s="71"/>
      <c r="D90" s="75"/>
      <c r="E90" s="71"/>
      <c r="F90" s="80"/>
      <c r="G90" s="196"/>
    </row>
    <row r="91" spans="1:7">
      <c r="A91" s="161"/>
      <c r="B91" s="160" t="s">
        <v>42</v>
      </c>
      <c r="C91" s="71"/>
      <c r="D91" s="75"/>
      <c r="E91" s="71"/>
      <c r="F91" s="80"/>
      <c r="G91" s="196"/>
    </row>
    <row r="92" spans="1:7">
      <c r="A92" s="161"/>
      <c r="B92" s="160" t="s">
        <v>43</v>
      </c>
      <c r="C92" s="80">
        <f t="shared" ref="C92" si="22">+D92*14/100+D92</f>
        <v>528.01507971400883</v>
      </c>
      <c r="D92" s="164">
        <f t="shared" ref="D92" si="23">SUM(G92*10%)+G92</f>
        <v>463.17112255614813</v>
      </c>
      <c r="E92" s="80">
        <f>+D92/G92*100-100</f>
        <v>9.9999999999999858</v>
      </c>
      <c r="F92" s="80">
        <v>480.01370883091715</v>
      </c>
      <c r="G92" s="196">
        <v>421.06465686922559</v>
      </c>
    </row>
    <row r="93" spans="1:7">
      <c r="A93" s="161"/>
      <c r="B93" s="160"/>
      <c r="C93" s="71"/>
      <c r="D93" s="75"/>
      <c r="E93" s="71"/>
      <c r="F93" s="80"/>
      <c r="G93" s="196"/>
    </row>
    <row r="94" spans="1:7">
      <c r="A94" s="161"/>
      <c r="B94" s="160" t="s">
        <v>44</v>
      </c>
      <c r="C94" s="71"/>
      <c r="D94" s="75"/>
      <c r="E94" s="71"/>
      <c r="F94" s="80"/>
      <c r="G94" s="196"/>
    </row>
    <row r="95" spans="1:7">
      <c r="A95" s="16"/>
      <c r="B95" s="160" t="s">
        <v>45</v>
      </c>
      <c r="C95" s="71"/>
      <c r="D95" s="75"/>
      <c r="E95" s="71"/>
      <c r="F95" s="80"/>
      <c r="G95" s="196"/>
    </row>
    <row r="96" spans="1:7">
      <c r="A96" s="161"/>
      <c r="B96" s="160" t="s">
        <v>46</v>
      </c>
      <c r="C96" s="80">
        <f t="shared" ref="C96" si="24">+D96*14/100+D96</f>
        <v>528.01507971400883</v>
      </c>
      <c r="D96" s="164">
        <f t="shared" ref="D96" si="25">SUM(G96*10%)+G96</f>
        <v>463.17112255614813</v>
      </c>
      <c r="E96" s="80">
        <f>+D96/G96*100-100</f>
        <v>9.9999999999999858</v>
      </c>
      <c r="F96" s="80">
        <v>480.01370883091715</v>
      </c>
      <c r="G96" s="196">
        <v>421.06465686922559</v>
      </c>
    </row>
    <row r="97" spans="1:16">
      <c r="A97" s="161"/>
      <c r="B97" s="160"/>
      <c r="C97" s="71"/>
      <c r="D97" s="75"/>
      <c r="E97" s="71"/>
      <c r="F97" s="80"/>
      <c r="G97" s="196"/>
    </row>
    <row r="98" spans="1:16" ht="15.75" thickBot="1">
      <c r="A98" s="161"/>
      <c r="B98" s="160" t="s">
        <v>47</v>
      </c>
      <c r="C98" s="80">
        <f t="shared" ref="C98" si="26">+D98*14/100+D98</f>
        <v>48.462461416538112</v>
      </c>
      <c r="D98" s="164">
        <f t="shared" ref="D98" si="27">SUM(G98*10%)+G98</f>
        <v>42.510931067138692</v>
      </c>
      <c r="E98" s="80">
        <f>+D98/G98*100-100</f>
        <v>10.000000000000014</v>
      </c>
      <c r="F98" s="80">
        <v>44.056783105943737</v>
      </c>
      <c r="G98" s="196">
        <v>38.646300970126084</v>
      </c>
      <c r="I98" s="138"/>
      <c r="J98" s="139"/>
      <c r="K98" s="31"/>
      <c r="L98" s="31"/>
      <c r="M98" s="31"/>
      <c r="N98" s="31"/>
      <c r="O98" s="31"/>
      <c r="P98" s="31"/>
    </row>
    <row r="99" spans="1:16" ht="15.75" thickBot="1">
      <c r="A99" s="35"/>
      <c r="B99" s="36"/>
      <c r="C99" s="95"/>
      <c r="D99" s="96"/>
      <c r="E99" s="95"/>
      <c r="F99" s="95"/>
      <c r="G99" s="199"/>
      <c r="I99" s="31"/>
      <c r="J99" s="31"/>
      <c r="K99" s="31"/>
      <c r="L99" s="31"/>
      <c r="M99" s="31"/>
      <c r="N99" s="31"/>
      <c r="O99" s="31"/>
      <c r="P99" s="31"/>
    </row>
    <row r="100" spans="1:16" ht="15.75" thickBot="1">
      <c r="A100" s="37">
        <v>115</v>
      </c>
      <c r="B100" s="38" t="s">
        <v>48</v>
      </c>
      <c r="C100" s="97"/>
      <c r="D100" s="98"/>
      <c r="E100" s="130"/>
      <c r="F100" s="130"/>
      <c r="G100" s="200"/>
      <c r="I100" s="139"/>
      <c r="J100" s="31"/>
      <c r="K100" s="31"/>
      <c r="L100" s="31"/>
      <c r="M100" s="31"/>
      <c r="N100" s="31"/>
      <c r="O100" s="31"/>
      <c r="P100" s="31"/>
    </row>
    <row r="101" spans="1:16">
      <c r="A101" s="23">
        <v>223</v>
      </c>
      <c r="B101" s="24" t="s">
        <v>49</v>
      </c>
      <c r="C101" s="81"/>
      <c r="D101" s="82"/>
      <c r="E101" s="81"/>
      <c r="F101" s="81"/>
      <c r="G101" s="201"/>
      <c r="I101" s="31"/>
      <c r="J101" s="140"/>
      <c r="K101" s="140"/>
      <c r="L101" s="140"/>
      <c r="M101" s="140"/>
      <c r="N101" s="140"/>
      <c r="O101" s="31"/>
      <c r="P101" s="31"/>
    </row>
    <row r="102" spans="1:16" ht="15.75" thickBot="1">
      <c r="A102" s="18"/>
      <c r="B102" s="8" t="s">
        <v>50</v>
      </c>
      <c r="C102" s="99"/>
      <c r="D102" s="164">
        <f t="shared" ref="D102" si="28">SUM(G102*6.2%)+G102</f>
        <v>0.52692194973600004</v>
      </c>
      <c r="E102" s="80">
        <f>+D102/G102*100-100</f>
        <v>6.2000000000000028</v>
      </c>
      <c r="F102" s="76"/>
      <c r="G102" s="196">
        <v>0.49616002800000003</v>
      </c>
      <c r="I102" s="31"/>
      <c r="J102" s="140"/>
      <c r="K102" s="140"/>
      <c r="L102" s="140"/>
      <c r="M102" s="140"/>
      <c r="N102" s="140"/>
      <c r="O102" s="31"/>
      <c r="P102" s="31"/>
    </row>
    <row r="103" spans="1:16" ht="15.75" thickBot="1">
      <c r="A103" s="28"/>
      <c r="B103" s="29"/>
      <c r="C103" s="68"/>
      <c r="D103" s="69"/>
      <c r="E103" s="68"/>
      <c r="F103" s="68"/>
      <c r="G103" s="202"/>
      <c r="I103" s="31"/>
      <c r="J103" s="141"/>
      <c r="K103" s="140"/>
      <c r="L103" s="140"/>
      <c r="M103" s="140"/>
      <c r="N103" s="140"/>
      <c r="O103" s="140"/>
      <c r="P103" s="32"/>
    </row>
    <row r="104" spans="1:16" ht="15.75" thickBot="1">
      <c r="A104" s="165">
        <v>118</v>
      </c>
      <c r="B104" s="11" t="s">
        <v>51</v>
      </c>
      <c r="C104" s="97"/>
      <c r="D104" s="98"/>
      <c r="E104" s="130"/>
      <c r="F104" s="130"/>
      <c r="G104" s="200"/>
      <c r="I104" s="31"/>
      <c r="J104" s="141"/>
      <c r="K104" s="140"/>
      <c r="L104" s="140"/>
      <c r="M104" s="140"/>
      <c r="N104" s="140"/>
      <c r="O104" s="31"/>
      <c r="P104" s="31"/>
    </row>
    <row r="105" spans="1:16">
      <c r="A105" s="23">
        <v>226</v>
      </c>
      <c r="B105" s="17" t="s">
        <v>52</v>
      </c>
      <c r="C105" s="73"/>
      <c r="D105" s="74"/>
      <c r="E105" s="73"/>
      <c r="F105" s="73"/>
      <c r="G105" s="203"/>
      <c r="I105" s="31"/>
      <c r="J105" s="141"/>
      <c r="K105" s="140"/>
      <c r="L105" s="140"/>
      <c r="M105" s="140"/>
      <c r="N105" s="140"/>
      <c r="O105" s="31"/>
      <c r="P105" s="31"/>
    </row>
    <row r="106" spans="1:16">
      <c r="A106" s="161"/>
      <c r="B106" s="160" t="s">
        <v>53</v>
      </c>
      <c r="C106" s="71"/>
      <c r="D106" s="303">
        <v>1.9995957801000001E-2</v>
      </c>
      <c r="E106" s="80">
        <f>+D106/G106*100-100</f>
        <v>6.2000000000000028</v>
      </c>
      <c r="F106" s="71"/>
      <c r="G106" s="309">
        <v>1.8828585500000002E-2</v>
      </c>
      <c r="I106" s="31"/>
      <c r="J106" s="141"/>
      <c r="K106" s="140"/>
      <c r="L106" s="140"/>
      <c r="M106" s="140"/>
      <c r="N106" s="140"/>
      <c r="O106" s="31"/>
      <c r="P106" s="31"/>
    </row>
    <row r="107" spans="1:16">
      <c r="A107" s="161"/>
      <c r="B107" s="160" t="s">
        <v>54</v>
      </c>
      <c r="C107" s="71"/>
      <c r="D107" s="303">
        <v>1.9995957801000001E-2</v>
      </c>
      <c r="E107" s="80">
        <f>+D107/G107*100-100</f>
        <v>6.2000000000000028</v>
      </c>
      <c r="F107" s="71"/>
      <c r="G107" s="309">
        <v>1.8828585500000002E-2</v>
      </c>
      <c r="I107" s="139"/>
      <c r="J107" s="141"/>
      <c r="K107" s="140"/>
      <c r="L107" s="140"/>
      <c r="M107" s="140"/>
      <c r="N107" s="140"/>
      <c r="O107" s="31"/>
      <c r="P107" s="31"/>
    </row>
    <row r="108" spans="1:16">
      <c r="A108" s="16"/>
      <c r="B108" s="160" t="s">
        <v>55</v>
      </c>
      <c r="C108" s="71"/>
      <c r="D108" s="303">
        <v>1.9995957801000001E-2</v>
      </c>
      <c r="E108" s="80">
        <f>+D108/G108*100-100</f>
        <v>6.2000000000000028</v>
      </c>
      <c r="F108" s="71"/>
      <c r="G108" s="309">
        <v>1.8828585500000002E-2</v>
      </c>
      <c r="I108" s="31"/>
      <c r="J108" s="141"/>
      <c r="K108" s="140"/>
      <c r="L108" s="140"/>
      <c r="M108" s="140"/>
      <c r="N108" s="140"/>
      <c r="O108" s="31"/>
      <c r="P108" s="31"/>
    </row>
    <row r="109" spans="1:16">
      <c r="A109" s="161"/>
      <c r="B109" s="160"/>
      <c r="C109" s="71"/>
      <c r="D109" s="284"/>
      <c r="E109" s="71"/>
      <c r="F109" s="71"/>
      <c r="G109" s="299"/>
      <c r="I109" s="31"/>
      <c r="J109" s="141"/>
      <c r="K109" s="140"/>
      <c r="L109" s="140"/>
      <c r="M109" s="140"/>
      <c r="N109" s="140"/>
      <c r="O109" s="140"/>
      <c r="P109" s="32"/>
    </row>
    <row r="110" spans="1:16">
      <c r="A110" s="16">
        <v>227</v>
      </c>
      <c r="B110" s="17" t="s">
        <v>56</v>
      </c>
      <c r="C110" s="73"/>
      <c r="D110" s="284"/>
      <c r="E110" s="73"/>
      <c r="F110" s="73"/>
      <c r="G110" s="300"/>
      <c r="I110" s="31"/>
      <c r="J110" s="141"/>
      <c r="K110" s="140"/>
      <c r="L110" s="140"/>
      <c r="M110" s="140"/>
      <c r="N110" s="140"/>
      <c r="O110" s="31"/>
      <c r="P110" s="31"/>
    </row>
    <row r="111" spans="1:16">
      <c r="A111" s="16"/>
      <c r="B111" s="17" t="s">
        <v>57</v>
      </c>
      <c r="C111" s="71"/>
      <c r="D111" s="284">
        <v>2.7904049999999999E-4</v>
      </c>
      <c r="E111" s="80">
        <f>+D111/G111*100-100</f>
        <v>6.1999999999999886</v>
      </c>
      <c r="F111" s="71"/>
      <c r="G111" s="309">
        <v>2.6275000000000002E-4</v>
      </c>
      <c r="I111" s="31"/>
      <c r="J111" s="141"/>
      <c r="K111" s="140"/>
      <c r="L111" s="140"/>
      <c r="M111" s="140"/>
      <c r="N111" s="140"/>
      <c r="O111" s="31"/>
      <c r="P111" s="31"/>
    </row>
    <row r="112" spans="1:16">
      <c r="A112" s="16"/>
      <c r="B112" s="17" t="s">
        <v>58</v>
      </c>
      <c r="C112" s="71"/>
      <c r="D112" s="284">
        <v>2.7904049999999999E-4</v>
      </c>
      <c r="E112" s="80">
        <f>+D112/G112*100-100</f>
        <v>6.1999999999999886</v>
      </c>
      <c r="F112" s="71"/>
      <c r="G112" s="309">
        <v>2.6275000000000002E-4</v>
      </c>
      <c r="I112" s="31"/>
      <c r="J112" s="141"/>
      <c r="K112" s="140"/>
      <c r="L112" s="140"/>
      <c r="M112" s="140"/>
      <c r="N112" s="140"/>
      <c r="O112" s="31"/>
      <c r="P112" s="31"/>
    </row>
    <row r="113" spans="1:16">
      <c r="A113" s="16"/>
      <c r="B113" s="17"/>
      <c r="C113" s="100"/>
      <c r="D113" s="285"/>
      <c r="E113" s="100"/>
      <c r="F113" s="100"/>
      <c r="G113" s="192"/>
      <c r="I113" s="31"/>
      <c r="J113" s="141"/>
      <c r="K113" s="140"/>
      <c r="L113" s="140"/>
      <c r="M113" s="140"/>
      <c r="N113" s="140"/>
      <c r="O113" s="31"/>
      <c r="P113" s="31"/>
    </row>
    <row r="114" spans="1:16">
      <c r="A114" s="16"/>
      <c r="B114" s="17" t="s">
        <v>59</v>
      </c>
      <c r="C114" s="71"/>
      <c r="D114" s="285"/>
      <c r="E114" s="71"/>
      <c r="F114" s="71"/>
      <c r="G114" s="192"/>
      <c r="I114" s="31"/>
      <c r="J114" s="141"/>
      <c r="K114" s="140"/>
      <c r="L114" s="140"/>
      <c r="M114" s="140"/>
      <c r="N114" s="140"/>
      <c r="O114" s="31"/>
      <c r="P114" s="31"/>
    </row>
    <row r="115" spans="1:16">
      <c r="A115" s="16"/>
      <c r="B115" s="17" t="s">
        <v>60</v>
      </c>
      <c r="C115" s="71"/>
      <c r="D115" s="286"/>
      <c r="E115" s="80"/>
      <c r="F115" s="71"/>
      <c r="G115" s="204"/>
      <c r="I115" s="139"/>
      <c r="J115" s="141"/>
      <c r="K115" s="140"/>
      <c r="L115" s="140"/>
      <c r="M115" s="140"/>
      <c r="N115" s="140"/>
      <c r="O115" s="31"/>
      <c r="P115" s="31"/>
    </row>
    <row r="116" spans="1:16">
      <c r="A116" s="16"/>
      <c r="B116" s="17" t="s">
        <v>61</v>
      </c>
      <c r="C116" s="71"/>
      <c r="D116" s="287">
        <v>0.3</v>
      </c>
      <c r="E116" s="71"/>
      <c r="F116" s="71"/>
      <c r="G116" s="310">
        <v>0.3</v>
      </c>
      <c r="I116" s="139"/>
      <c r="J116" s="141"/>
      <c r="K116" s="140"/>
      <c r="L116" s="140"/>
      <c r="M116" s="140"/>
      <c r="N116" s="140"/>
      <c r="O116" s="31"/>
      <c r="P116" s="31"/>
    </row>
    <row r="117" spans="1:16">
      <c r="A117" s="16"/>
      <c r="B117" s="17"/>
      <c r="C117" s="71"/>
      <c r="D117" s="285"/>
      <c r="E117" s="71"/>
      <c r="F117" s="71"/>
      <c r="G117" s="192"/>
      <c r="I117" s="139"/>
      <c r="J117" s="141"/>
      <c r="K117" s="140"/>
      <c r="L117" s="140"/>
      <c r="M117" s="140"/>
      <c r="N117" s="140"/>
      <c r="O117" s="31"/>
      <c r="P117" s="31"/>
    </row>
    <row r="118" spans="1:16">
      <c r="A118" s="16"/>
      <c r="B118" s="17" t="s">
        <v>62</v>
      </c>
      <c r="C118" s="71"/>
      <c r="D118" s="285">
        <v>0</v>
      </c>
      <c r="E118" s="71"/>
      <c r="F118" s="71"/>
      <c r="G118" s="192">
        <v>0</v>
      </c>
      <c r="I118" s="139"/>
      <c r="J118" s="141"/>
      <c r="K118" s="140"/>
      <c r="L118" s="140"/>
      <c r="M118" s="140"/>
      <c r="N118" s="140"/>
      <c r="O118" s="31"/>
      <c r="P118" s="31"/>
    </row>
    <row r="119" spans="1:16">
      <c r="A119" s="16"/>
      <c r="B119" s="17"/>
      <c r="C119" s="71"/>
      <c r="D119" s="285"/>
      <c r="E119" s="71"/>
      <c r="F119" s="71"/>
      <c r="G119" s="192"/>
      <c r="I119" s="31"/>
      <c r="J119" s="141"/>
      <c r="K119" s="140"/>
      <c r="L119" s="140"/>
      <c r="M119" s="140"/>
      <c r="N119" s="140"/>
      <c r="O119" s="31"/>
      <c r="P119" s="31"/>
    </row>
    <row r="120" spans="1:16">
      <c r="A120" s="16"/>
      <c r="B120" s="17" t="s">
        <v>63</v>
      </c>
      <c r="C120" s="73"/>
      <c r="D120" s="284">
        <v>3.9994919999999996E-2</v>
      </c>
      <c r="E120" s="80">
        <f>+D120/G120*100-100</f>
        <v>6.1999999999999886</v>
      </c>
      <c r="F120" s="73"/>
      <c r="G120" s="311">
        <v>3.7659999999999999E-2</v>
      </c>
      <c r="I120" s="31"/>
      <c r="J120" s="141"/>
      <c r="K120" s="140"/>
      <c r="L120" s="140"/>
      <c r="M120" s="140"/>
      <c r="N120" s="140"/>
      <c r="O120" s="31"/>
      <c r="P120" s="31"/>
    </row>
    <row r="121" spans="1:16">
      <c r="A121" s="16"/>
      <c r="B121" s="17" t="s">
        <v>64</v>
      </c>
      <c r="C121" s="71"/>
      <c r="D121" s="287">
        <v>0.2</v>
      </c>
      <c r="E121" s="80"/>
      <c r="F121" s="71"/>
      <c r="G121" s="310">
        <v>0.2</v>
      </c>
      <c r="I121" s="31"/>
      <c r="J121" s="141"/>
      <c r="K121" s="140"/>
      <c r="L121" s="140"/>
      <c r="M121" s="140"/>
      <c r="N121" s="140"/>
      <c r="O121" s="31"/>
      <c r="P121" s="31"/>
    </row>
    <row r="122" spans="1:16">
      <c r="A122" s="16"/>
      <c r="B122" s="17"/>
      <c r="C122" s="71"/>
      <c r="D122" s="285"/>
      <c r="E122" s="80"/>
      <c r="F122" s="71"/>
      <c r="G122" s="192"/>
      <c r="I122" s="31"/>
      <c r="J122" s="141"/>
      <c r="K122" s="140"/>
      <c r="L122" s="140"/>
      <c r="M122" s="140"/>
      <c r="N122" s="140"/>
      <c r="O122" s="140"/>
      <c r="P122" s="32"/>
    </row>
    <row r="123" spans="1:16">
      <c r="A123" s="16"/>
      <c r="B123" s="17" t="s">
        <v>65</v>
      </c>
      <c r="C123" s="71"/>
      <c r="D123" s="285"/>
      <c r="E123" s="80"/>
      <c r="F123" s="71"/>
      <c r="G123" s="192"/>
      <c r="I123" s="31"/>
      <c r="J123" s="141"/>
      <c r="K123" s="140"/>
      <c r="L123" s="140"/>
      <c r="M123" s="140"/>
      <c r="N123" s="140"/>
      <c r="O123" s="31"/>
      <c r="P123" s="31"/>
    </row>
    <row r="124" spans="1:16">
      <c r="A124" s="16"/>
      <c r="B124" s="17" t="s">
        <v>66</v>
      </c>
      <c r="C124" s="71"/>
      <c r="D124" s="285">
        <v>3.9994919999999996E-2</v>
      </c>
      <c r="E124" s="80">
        <f>+D124/G124*100-100</f>
        <v>6.1999999999999886</v>
      </c>
      <c r="F124" s="71"/>
      <c r="G124" s="298">
        <v>3.7659999999999999E-2</v>
      </c>
      <c r="I124" s="31"/>
      <c r="J124" s="141"/>
      <c r="K124" s="140"/>
      <c r="L124" s="140"/>
      <c r="M124" s="140"/>
      <c r="N124" s="140"/>
      <c r="O124" s="31"/>
      <c r="P124" s="31"/>
    </row>
    <row r="125" spans="1:16">
      <c r="A125" s="16"/>
      <c r="B125" s="17"/>
      <c r="C125" s="71"/>
      <c r="D125" s="285"/>
      <c r="E125" s="71"/>
      <c r="F125" s="71"/>
      <c r="G125" s="298"/>
      <c r="I125" s="31"/>
      <c r="J125" s="141"/>
      <c r="K125" s="140"/>
      <c r="L125" s="140"/>
      <c r="M125" s="140"/>
      <c r="N125" s="140"/>
      <c r="O125" s="31"/>
      <c r="P125" s="31"/>
    </row>
    <row r="126" spans="1:16">
      <c r="A126" s="16"/>
      <c r="B126" s="17" t="s">
        <v>67</v>
      </c>
      <c r="C126" s="71"/>
      <c r="D126" s="285">
        <v>0</v>
      </c>
      <c r="E126" s="93"/>
      <c r="F126" s="71"/>
      <c r="G126" s="298">
        <v>0</v>
      </c>
      <c r="I126" s="31"/>
      <c r="J126" s="141"/>
      <c r="K126" s="140"/>
      <c r="L126" s="140"/>
      <c r="M126" s="140"/>
      <c r="N126" s="140"/>
      <c r="O126" s="31"/>
      <c r="P126" s="31"/>
    </row>
    <row r="127" spans="1:16">
      <c r="A127" s="16"/>
      <c r="B127" s="17"/>
      <c r="C127" s="71"/>
      <c r="D127" s="285"/>
      <c r="E127" s="71"/>
      <c r="F127" s="71"/>
      <c r="G127" s="298"/>
      <c r="I127" s="31"/>
      <c r="J127" s="141"/>
      <c r="K127" s="140"/>
      <c r="L127" s="140"/>
      <c r="M127" s="140"/>
      <c r="N127" s="140"/>
      <c r="O127" s="31"/>
      <c r="P127" s="31"/>
    </row>
    <row r="128" spans="1:16">
      <c r="A128" s="16"/>
      <c r="B128" s="17" t="s">
        <v>68</v>
      </c>
      <c r="C128" s="71"/>
      <c r="D128" s="284">
        <v>2.5997759999999998E-2</v>
      </c>
      <c r="E128" s="80">
        <f>+D128/G128*100-100</f>
        <v>6.2000000000000028</v>
      </c>
      <c r="F128" s="71"/>
      <c r="G128" s="312">
        <v>2.4479999999999998E-2</v>
      </c>
      <c r="I128" s="31"/>
      <c r="J128" s="141"/>
      <c r="K128" s="140"/>
      <c r="L128" s="140"/>
      <c r="M128" s="140"/>
      <c r="N128" s="140"/>
      <c r="O128" s="31"/>
      <c r="P128" s="31"/>
    </row>
    <row r="129" spans="1:21" s="61" customFormat="1">
      <c r="A129" s="16"/>
      <c r="B129" s="137" t="s">
        <v>324</v>
      </c>
      <c r="C129" s="71"/>
      <c r="D129" s="284"/>
      <c r="E129" s="80"/>
      <c r="F129" s="71"/>
      <c r="G129" s="194"/>
      <c r="H129" s="33"/>
      <c r="I129" s="31"/>
      <c r="J129" s="141"/>
      <c r="K129" s="140"/>
      <c r="L129" s="140"/>
      <c r="M129" s="140"/>
      <c r="N129" s="140"/>
      <c r="O129" s="31"/>
      <c r="P129" s="31"/>
      <c r="Q129" s="33"/>
      <c r="R129" s="33"/>
      <c r="S129" s="33"/>
      <c r="T129" s="33"/>
      <c r="U129" s="33"/>
    </row>
    <row r="130" spans="1:21" s="61" customFormat="1">
      <c r="A130" s="177" t="s">
        <v>325</v>
      </c>
      <c r="B130" s="176"/>
      <c r="C130" s="71"/>
      <c r="D130" s="164"/>
      <c r="E130" s="80"/>
      <c r="F130" s="71"/>
      <c r="G130" s="194"/>
      <c r="H130" s="33"/>
      <c r="I130" s="31"/>
      <c r="J130" s="141"/>
      <c r="K130" s="140"/>
      <c r="L130" s="140"/>
      <c r="M130" s="140"/>
      <c r="N130" s="140"/>
      <c r="O130" s="31"/>
      <c r="P130" s="31"/>
      <c r="Q130" s="33"/>
      <c r="R130" s="33"/>
      <c r="S130" s="33"/>
      <c r="T130" s="33"/>
      <c r="U130" s="33"/>
    </row>
    <row r="131" spans="1:21" s="61" customFormat="1">
      <c r="A131" s="177" t="s">
        <v>375</v>
      </c>
      <c r="B131" s="176"/>
      <c r="C131" s="71"/>
      <c r="D131" s="164"/>
      <c r="E131" s="80"/>
      <c r="F131" s="71"/>
      <c r="G131" s="194"/>
      <c r="H131" s="33"/>
      <c r="I131" s="31"/>
      <c r="J131" s="141"/>
      <c r="K131" s="140"/>
      <c r="L131" s="140"/>
      <c r="M131" s="140"/>
      <c r="N131" s="140"/>
      <c r="O131" s="31"/>
      <c r="P131" s="31"/>
      <c r="Q131" s="33"/>
      <c r="R131" s="33"/>
      <c r="S131" s="33"/>
      <c r="T131" s="33"/>
      <c r="U131" s="33"/>
    </row>
    <row r="132" spans="1:21" s="61" customFormat="1">
      <c r="A132" s="177" t="s">
        <v>329</v>
      </c>
      <c r="B132" s="176"/>
      <c r="C132" s="71"/>
      <c r="D132" s="164"/>
      <c r="E132" s="80"/>
      <c r="F132" s="71"/>
      <c r="G132" s="194"/>
      <c r="H132" s="33"/>
      <c r="I132" s="31"/>
      <c r="J132" s="141"/>
      <c r="K132" s="140"/>
      <c r="L132" s="140"/>
      <c r="M132" s="140"/>
      <c r="N132" s="140"/>
      <c r="O132" s="31"/>
      <c r="P132" s="31"/>
      <c r="Q132" s="33"/>
      <c r="R132" s="33"/>
      <c r="S132" s="33"/>
      <c r="T132" s="33"/>
      <c r="U132" s="33"/>
    </row>
    <row r="133" spans="1:21" s="61" customFormat="1">
      <c r="A133" s="177" t="s">
        <v>366</v>
      </c>
      <c r="B133" s="176"/>
      <c r="C133" s="71"/>
      <c r="D133" s="164"/>
      <c r="E133" s="80"/>
      <c r="F133" s="71"/>
      <c r="G133" s="194"/>
      <c r="H133" s="33"/>
      <c r="I133" s="31"/>
      <c r="J133" s="141"/>
      <c r="K133" s="140"/>
      <c r="L133" s="140"/>
      <c r="M133" s="140"/>
      <c r="N133" s="140"/>
      <c r="O133" s="31"/>
      <c r="P133" s="31"/>
      <c r="Q133" s="33"/>
      <c r="R133" s="33"/>
      <c r="S133" s="33"/>
      <c r="T133" s="33"/>
      <c r="U133" s="33"/>
    </row>
    <row r="134" spans="1:21" s="61" customFormat="1">
      <c r="A134" s="177" t="s">
        <v>367</v>
      </c>
      <c r="B134" s="176"/>
      <c r="C134" s="71"/>
      <c r="D134" s="164"/>
      <c r="E134" s="80"/>
      <c r="F134" s="71"/>
      <c r="G134" s="194"/>
      <c r="H134" s="33"/>
      <c r="I134" s="31"/>
      <c r="J134" s="141"/>
      <c r="K134" s="140"/>
      <c r="L134" s="140"/>
      <c r="M134" s="140"/>
      <c r="N134" s="140"/>
      <c r="O134" s="31"/>
      <c r="P134" s="31"/>
      <c r="Q134" s="33"/>
      <c r="R134" s="33"/>
      <c r="S134" s="33"/>
      <c r="T134" s="33"/>
      <c r="U134" s="33"/>
    </row>
    <row r="135" spans="1:21" s="61" customFormat="1">
      <c r="A135" s="16"/>
      <c r="B135" s="17"/>
      <c r="C135" s="71"/>
      <c r="D135" s="164"/>
      <c r="E135" s="80"/>
      <c r="F135" s="71"/>
      <c r="G135" s="194"/>
      <c r="H135" s="33"/>
      <c r="I135" s="31"/>
      <c r="J135" s="141"/>
      <c r="K135" s="140"/>
      <c r="L135" s="140"/>
      <c r="M135" s="140"/>
      <c r="N135" s="140"/>
      <c r="O135" s="31"/>
      <c r="P135" s="31"/>
      <c r="Q135" s="33"/>
      <c r="R135" s="33"/>
      <c r="S135" s="33"/>
      <c r="T135" s="33"/>
      <c r="U135" s="33"/>
    </row>
    <row r="136" spans="1:21">
      <c r="A136" s="40">
        <v>228</v>
      </c>
      <c r="B136" s="39" t="s">
        <v>69</v>
      </c>
      <c r="C136" s="73"/>
      <c r="D136" s="164"/>
      <c r="E136" s="73"/>
      <c r="F136" s="73"/>
      <c r="G136" s="205"/>
      <c r="I136" s="31"/>
      <c r="J136" s="141"/>
      <c r="K136" s="140"/>
      <c r="L136" s="140"/>
      <c r="M136" s="140"/>
      <c r="N136" s="140"/>
      <c r="O136" s="31"/>
      <c r="P136" s="31"/>
    </row>
    <row r="137" spans="1:21">
      <c r="A137" s="22"/>
      <c r="B137" s="160" t="s">
        <v>53</v>
      </c>
      <c r="C137" s="73"/>
      <c r="D137" s="296">
        <f>SUM(G137*6.2%)+G137</f>
        <v>1.681303011398496E-2</v>
      </c>
      <c r="E137" s="80">
        <f>+D137/G137*100-100</f>
        <v>6.2000000000000028</v>
      </c>
      <c r="F137" s="73"/>
      <c r="G137" s="301">
        <v>1.5831478450080001E-2</v>
      </c>
      <c r="I137" s="31"/>
      <c r="J137" s="141"/>
      <c r="K137" s="140"/>
      <c r="L137" s="140"/>
      <c r="M137" s="140"/>
      <c r="N137" s="140"/>
      <c r="O137" s="31"/>
      <c r="P137" s="31"/>
    </row>
    <row r="138" spans="1:21">
      <c r="A138" s="23"/>
      <c r="B138" s="160" t="s">
        <v>54</v>
      </c>
      <c r="C138" s="73"/>
      <c r="D138" s="296">
        <f t="shared" ref="D138:D139" si="29">SUM(G138*6.2%)+G138</f>
        <v>1.681303011398496E-2</v>
      </c>
      <c r="E138" s="80">
        <f>+D138/G138*100-100</f>
        <v>6.2000000000000028</v>
      </c>
      <c r="F138" s="73"/>
      <c r="G138" s="301">
        <v>1.5831478450080001E-2</v>
      </c>
      <c r="I138" s="31"/>
      <c r="J138" s="140"/>
      <c r="K138" s="140"/>
      <c r="L138" s="140"/>
      <c r="M138" s="140"/>
      <c r="N138" s="140"/>
      <c r="O138" s="31"/>
      <c r="P138" s="31"/>
    </row>
    <row r="139" spans="1:21">
      <c r="A139" s="161"/>
      <c r="B139" s="160" t="s">
        <v>55</v>
      </c>
      <c r="C139" s="73"/>
      <c r="D139" s="296">
        <f t="shared" si="29"/>
        <v>1.681303011398496E-2</v>
      </c>
      <c r="E139" s="80">
        <f>+D139/G139*100-100</f>
        <v>6.2000000000000028</v>
      </c>
      <c r="F139" s="73"/>
      <c r="G139" s="301">
        <v>1.5831478450080001E-2</v>
      </c>
      <c r="I139" s="31"/>
      <c r="J139" s="140"/>
      <c r="K139" s="140"/>
      <c r="L139" s="140"/>
      <c r="M139" s="140"/>
      <c r="N139" s="140"/>
      <c r="O139" s="31"/>
      <c r="P139" s="31"/>
    </row>
    <row r="140" spans="1:21">
      <c r="A140" s="161"/>
      <c r="B140" s="160"/>
      <c r="C140" s="73"/>
      <c r="D140" s="164"/>
      <c r="E140" s="73"/>
      <c r="F140" s="73"/>
      <c r="G140" s="301"/>
      <c r="I140" s="31"/>
      <c r="J140" s="140"/>
      <c r="K140" s="140"/>
      <c r="L140" s="140"/>
      <c r="M140" s="140"/>
      <c r="N140" s="140"/>
      <c r="O140" s="31"/>
      <c r="P140" s="31"/>
    </row>
    <row r="141" spans="1:21">
      <c r="A141" s="16">
        <v>266</v>
      </c>
      <c r="B141" s="17" t="s">
        <v>70</v>
      </c>
      <c r="C141" s="73"/>
      <c r="D141" s="164"/>
      <c r="E141" s="73"/>
      <c r="F141" s="73"/>
      <c r="G141" s="297"/>
      <c r="I141" s="31"/>
      <c r="J141" s="140"/>
      <c r="K141" s="140"/>
      <c r="L141" s="140"/>
      <c r="M141" s="140"/>
      <c r="N141" s="140"/>
      <c r="O141" s="31"/>
      <c r="P141" s="31"/>
    </row>
    <row r="142" spans="1:21">
      <c r="A142" s="161"/>
      <c r="B142" s="160" t="s">
        <v>71</v>
      </c>
      <c r="C142" s="73"/>
      <c r="D142" s="296">
        <f t="shared" ref="D142:D144" si="30">SUM(G142*6.2%)+G142</f>
        <v>3.3622920000000001E-2</v>
      </c>
      <c r="E142" s="80">
        <f>+D142/G142*100-100</f>
        <v>6.2000000000000028</v>
      </c>
      <c r="F142" s="73"/>
      <c r="G142" s="301">
        <v>3.1660000000000001E-2</v>
      </c>
      <c r="I142" s="31"/>
      <c r="J142" s="140"/>
      <c r="K142" s="140"/>
      <c r="L142" s="140"/>
      <c r="M142" s="140"/>
      <c r="N142" s="140"/>
      <c r="O142" s="31"/>
      <c r="P142" s="31"/>
    </row>
    <row r="143" spans="1:21">
      <c r="A143" s="161"/>
      <c r="B143" s="160" t="s">
        <v>72</v>
      </c>
      <c r="C143" s="73"/>
      <c r="D143" s="296">
        <f t="shared" si="30"/>
        <v>3.3622920000000001E-2</v>
      </c>
      <c r="E143" s="80">
        <f>+D143/G143*100-100</f>
        <v>6.2000000000000028</v>
      </c>
      <c r="F143" s="73"/>
      <c r="G143" s="301">
        <v>3.1660000000000001E-2</v>
      </c>
      <c r="I143" s="31"/>
      <c r="J143" s="140"/>
      <c r="K143" s="140"/>
      <c r="L143" s="140"/>
      <c r="M143" s="140"/>
      <c r="N143" s="140"/>
      <c r="O143" s="31"/>
      <c r="P143" s="31"/>
    </row>
    <row r="144" spans="1:21">
      <c r="A144" s="161"/>
      <c r="B144" s="160" t="s">
        <v>73</v>
      </c>
      <c r="C144" s="73"/>
      <c r="D144" s="296">
        <f t="shared" si="30"/>
        <v>3.3622920000000001E-2</v>
      </c>
      <c r="E144" s="80">
        <f>+D144/G144*100-100</f>
        <v>6.2000000000000028</v>
      </c>
      <c r="F144" s="73"/>
      <c r="G144" s="301">
        <v>3.1660000000000001E-2</v>
      </c>
      <c r="I144" s="31"/>
      <c r="J144" s="140"/>
      <c r="K144" s="140"/>
      <c r="L144" s="140"/>
      <c r="M144" s="140"/>
      <c r="N144" s="140"/>
      <c r="O144" s="31"/>
      <c r="P144" s="31"/>
    </row>
    <row r="145" spans="1:16">
      <c r="A145" s="161"/>
      <c r="B145" s="17" t="s">
        <v>74</v>
      </c>
      <c r="C145" s="73"/>
      <c r="D145" s="74"/>
      <c r="E145" s="73"/>
      <c r="F145" s="73"/>
      <c r="G145" s="192"/>
      <c r="I145" s="31"/>
      <c r="J145" s="140"/>
      <c r="K145" s="140"/>
      <c r="L145" s="140"/>
      <c r="M145" s="140"/>
      <c r="N145" s="140"/>
      <c r="O145" s="31"/>
      <c r="P145" s="31"/>
    </row>
    <row r="146" spans="1:16" ht="15.75" thickBot="1">
      <c r="A146" s="18"/>
      <c r="B146" s="41"/>
      <c r="C146" s="101"/>
      <c r="D146" s="102"/>
      <c r="E146" s="101"/>
      <c r="F146" s="101"/>
      <c r="G146" s="197"/>
      <c r="J146" s="142"/>
      <c r="K146" s="142"/>
      <c r="L146" s="142"/>
      <c r="M146" s="142"/>
      <c r="N146" s="142"/>
    </row>
    <row r="147" spans="1:16" ht="15.75" thickBot="1">
      <c r="A147" s="13"/>
      <c r="B147" s="14"/>
      <c r="C147" s="78"/>
      <c r="D147" s="79"/>
      <c r="E147" s="78"/>
      <c r="F147" s="78"/>
      <c r="G147" s="201"/>
      <c r="J147" s="142"/>
      <c r="K147" s="142"/>
      <c r="L147" s="142"/>
      <c r="M147" s="142"/>
      <c r="N147" s="142"/>
    </row>
    <row r="148" spans="1:16" ht="15.75" thickBot="1">
      <c r="A148" s="165">
        <v>122</v>
      </c>
      <c r="B148" s="11" t="s">
        <v>75</v>
      </c>
      <c r="C148" s="70"/>
      <c r="D148" s="164"/>
      <c r="E148" s="80"/>
      <c r="F148" s="80"/>
      <c r="G148" s="203"/>
      <c r="J148" s="142"/>
      <c r="K148" s="142"/>
      <c r="L148" s="142"/>
      <c r="M148" s="142"/>
      <c r="N148" s="142"/>
    </row>
    <row r="149" spans="1:16">
      <c r="A149" s="23">
        <v>232</v>
      </c>
      <c r="B149" s="30" t="s">
        <v>76</v>
      </c>
      <c r="C149" s="73"/>
      <c r="D149" s="74"/>
      <c r="E149" s="73"/>
      <c r="F149" s="73"/>
      <c r="G149" s="203"/>
      <c r="J149" s="142"/>
      <c r="K149" s="142"/>
      <c r="L149" s="142"/>
      <c r="M149" s="142"/>
      <c r="N149" s="142"/>
    </row>
    <row r="150" spans="1:16">
      <c r="A150" s="161"/>
      <c r="B150" s="160" t="s">
        <v>308</v>
      </c>
      <c r="C150" s="80"/>
      <c r="D150" s="164"/>
      <c r="E150" s="80"/>
      <c r="F150" s="80"/>
      <c r="G150" s="194"/>
      <c r="J150" s="142"/>
      <c r="K150" s="142"/>
      <c r="L150" s="142"/>
      <c r="M150" s="142"/>
      <c r="N150" s="142"/>
    </row>
    <row r="151" spans="1:16" ht="15.75" thickBot="1">
      <c r="A151" s="18"/>
      <c r="B151" s="8"/>
      <c r="C151" s="99"/>
      <c r="D151" s="180"/>
      <c r="E151" s="99"/>
      <c r="F151" s="99"/>
      <c r="G151" s="314"/>
      <c r="J151" s="142"/>
      <c r="K151" s="142"/>
      <c r="L151" s="142"/>
      <c r="M151" s="142"/>
      <c r="N151" s="142"/>
    </row>
    <row r="152" spans="1:16" ht="15.75" thickBot="1">
      <c r="A152" s="33"/>
      <c r="B152" s="33"/>
      <c r="C152" s="91"/>
      <c r="D152" s="92"/>
      <c r="E152" s="91"/>
      <c r="F152" s="91"/>
      <c r="G152" s="92"/>
      <c r="J152" s="142"/>
      <c r="K152" s="142"/>
      <c r="L152" s="142"/>
      <c r="M152" s="142"/>
      <c r="N152" s="142"/>
    </row>
    <row r="153" spans="1:16" ht="15.75" thickBot="1">
      <c r="A153" s="321" t="s">
        <v>374</v>
      </c>
      <c r="B153" s="322"/>
      <c r="C153" s="322"/>
      <c r="D153" s="322"/>
      <c r="E153" s="322"/>
      <c r="F153" s="322"/>
      <c r="G153" s="323"/>
      <c r="J153" s="142"/>
      <c r="K153" s="142"/>
      <c r="L153" s="142"/>
      <c r="M153" s="142"/>
      <c r="N153" s="142"/>
    </row>
    <row r="154" spans="1:16">
      <c r="A154" s="1"/>
      <c r="B154" s="315" t="s">
        <v>330</v>
      </c>
      <c r="C154" s="316"/>
      <c r="D154" s="316"/>
      <c r="E154" s="316"/>
      <c r="F154" s="317"/>
      <c r="G154" s="185"/>
      <c r="J154" s="142"/>
      <c r="K154" s="142"/>
      <c r="L154" s="142"/>
      <c r="M154" s="142"/>
      <c r="N154" s="142"/>
    </row>
    <row r="155" spans="1:16" ht="15.75" thickBot="1">
      <c r="A155" s="3"/>
      <c r="B155" s="58"/>
      <c r="C155" s="64"/>
      <c r="D155" s="65"/>
      <c r="E155" s="64"/>
      <c r="F155" s="64"/>
      <c r="G155" s="186"/>
      <c r="J155" s="142"/>
      <c r="K155" s="142"/>
      <c r="L155" s="142"/>
      <c r="M155" s="142"/>
      <c r="N155" s="142"/>
    </row>
    <row r="156" spans="1:16">
      <c r="A156" s="5" t="s">
        <v>0</v>
      </c>
      <c r="B156" s="6" t="s">
        <v>1</v>
      </c>
      <c r="C156" s="136" t="s">
        <v>373</v>
      </c>
      <c r="D156" s="136" t="s">
        <v>373</v>
      </c>
      <c r="E156" s="187" t="s">
        <v>2</v>
      </c>
      <c r="F156" s="136" t="s">
        <v>326</v>
      </c>
      <c r="G156" s="136" t="s">
        <v>326</v>
      </c>
      <c r="J156" s="142"/>
      <c r="K156" s="142"/>
      <c r="L156" s="142"/>
      <c r="M156" s="142"/>
      <c r="N156" s="142"/>
    </row>
    <row r="157" spans="1:16" ht="15.75" thickBot="1">
      <c r="A157" s="7"/>
      <c r="B157" s="8"/>
      <c r="C157" s="66" t="s">
        <v>3</v>
      </c>
      <c r="D157" s="67" t="s">
        <v>4</v>
      </c>
      <c r="E157" s="188"/>
      <c r="F157" s="66" t="s">
        <v>3</v>
      </c>
      <c r="G157" s="67" t="s">
        <v>4</v>
      </c>
      <c r="J157" s="142"/>
      <c r="K157" s="142"/>
      <c r="L157" s="142"/>
      <c r="M157" s="142"/>
      <c r="N157" s="142"/>
    </row>
    <row r="158" spans="1:16" ht="15.75" thickBot="1">
      <c r="A158" s="9"/>
      <c r="B158" s="10"/>
      <c r="C158" s="68"/>
      <c r="D158" s="69"/>
      <c r="E158" s="68"/>
      <c r="F158" s="68"/>
      <c r="G158" s="202"/>
      <c r="J158" s="142"/>
      <c r="K158" s="142"/>
      <c r="L158" s="142"/>
      <c r="M158" s="142"/>
      <c r="N158" s="142"/>
    </row>
    <row r="159" spans="1:16" ht="15.75" thickBot="1">
      <c r="A159" s="165">
        <v>124</v>
      </c>
      <c r="B159" s="11" t="s">
        <v>77</v>
      </c>
      <c r="C159" s="70"/>
      <c r="D159" s="164"/>
      <c r="E159" s="80"/>
      <c r="F159" s="80"/>
      <c r="G159" s="203"/>
      <c r="J159" s="142"/>
      <c r="K159" s="142"/>
      <c r="L159" s="142"/>
      <c r="M159" s="142"/>
      <c r="N159" s="142"/>
    </row>
    <row r="160" spans="1:16">
      <c r="A160" s="23">
        <v>237</v>
      </c>
      <c r="B160" s="30" t="s">
        <v>78</v>
      </c>
      <c r="C160" s="73"/>
      <c r="D160" s="74"/>
      <c r="E160" s="73"/>
      <c r="F160" s="73"/>
      <c r="G160" s="203"/>
      <c r="J160" s="142"/>
      <c r="K160" s="142"/>
      <c r="L160" s="142"/>
      <c r="M160" s="142"/>
      <c r="N160" s="142"/>
    </row>
    <row r="161" spans="1:14">
      <c r="A161" s="16"/>
      <c r="B161" s="160" t="s">
        <v>79</v>
      </c>
      <c r="C161" s="80">
        <f>+D161*14/100+D161</f>
        <v>52.804053241631991</v>
      </c>
      <c r="D161" s="164">
        <f t="shared" ref="D161:D163" si="31">SUM(G161*10%)+G161</f>
        <v>46.319344948799994</v>
      </c>
      <c r="E161" s="80">
        <f>+D161/G161*100-100</f>
        <v>9.9999999999999858</v>
      </c>
      <c r="F161" s="80">
        <v>48.003684765119999</v>
      </c>
      <c r="G161" s="196">
        <v>42.108495407999996</v>
      </c>
      <c r="J161" s="142"/>
      <c r="K161" s="142"/>
      <c r="L161" s="142"/>
      <c r="M161" s="142"/>
      <c r="N161" s="142"/>
    </row>
    <row r="162" spans="1:14">
      <c r="A162" s="161"/>
      <c r="B162" s="160" t="s">
        <v>80</v>
      </c>
      <c r="C162" s="80">
        <f>+D162*14/100+D162</f>
        <v>52.804053241631991</v>
      </c>
      <c r="D162" s="164">
        <f t="shared" si="31"/>
        <v>46.319344948799994</v>
      </c>
      <c r="E162" s="80">
        <f>+D162/G162*100-100</f>
        <v>9.9999999999999858</v>
      </c>
      <c r="F162" s="80">
        <v>48.003684765119999</v>
      </c>
      <c r="G162" s="196">
        <v>42.108495407999996</v>
      </c>
      <c r="J162" s="142"/>
      <c r="K162" s="142"/>
      <c r="L162" s="142"/>
      <c r="M162" s="142"/>
      <c r="N162" s="142"/>
    </row>
    <row r="163" spans="1:14">
      <c r="A163" s="161"/>
      <c r="B163" s="160" t="s">
        <v>81</v>
      </c>
      <c r="C163" s="80">
        <f>+D163*14/100+D163</f>
        <v>52.804053241631991</v>
      </c>
      <c r="D163" s="164">
        <f t="shared" si="31"/>
        <v>46.319344948799994</v>
      </c>
      <c r="E163" s="80">
        <f>+D163/G163*100-100</f>
        <v>9.9999999999999858</v>
      </c>
      <c r="F163" s="80">
        <v>48.003684765119999</v>
      </c>
      <c r="G163" s="196">
        <v>42.108495407999996</v>
      </c>
      <c r="J163" s="142"/>
      <c r="K163" s="142"/>
      <c r="L163" s="142"/>
      <c r="M163" s="142"/>
      <c r="N163" s="142"/>
    </row>
    <row r="164" spans="1:14">
      <c r="A164" s="161"/>
      <c r="B164" s="160" t="s">
        <v>82</v>
      </c>
      <c r="C164" s="80"/>
      <c r="D164" s="164"/>
      <c r="E164" s="80"/>
      <c r="F164" s="80"/>
      <c r="G164" s="203"/>
      <c r="J164" s="142"/>
      <c r="K164" s="142"/>
      <c r="L164" s="142"/>
      <c r="M164" s="142"/>
      <c r="N164" s="142"/>
    </row>
    <row r="165" spans="1:14" ht="15.75" thickBot="1">
      <c r="A165" s="18"/>
      <c r="B165" s="8"/>
      <c r="C165" s="76"/>
      <c r="D165" s="77"/>
      <c r="E165" s="76"/>
      <c r="F165" s="76"/>
      <c r="G165" s="197"/>
      <c r="J165" s="142"/>
      <c r="K165" s="142"/>
      <c r="L165" s="142"/>
      <c r="M165" s="142"/>
      <c r="N165" s="142"/>
    </row>
    <row r="166" spans="1:14" ht="15.75" thickBot="1">
      <c r="A166" s="42"/>
      <c r="B166" s="43"/>
      <c r="C166" s="81"/>
      <c r="D166" s="82"/>
      <c r="E166" s="81"/>
      <c r="F166" s="81"/>
      <c r="G166" s="201"/>
      <c r="J166" s="142"/>
      <c r="K166" s="142"/>
      <c r="L166" s="142"/>
      <c r="M166" s="142"/>
      <c r="N166" s="142"/>
    </row>
    <row r="167" spans="1:14" ht="15.75" thickBot="1">
      <c r="A167" s="165">
        <v>125</v>
      </c>
      <c r="B167" s="11" t="s">
        <v>83</v>
      </c>
      <c r="C167" s="70"/>
      <c r="D167" s="164"/>
      <c r="E167" s="80"/>
      <c r="F167" s="80"/>
      <c r="G167" s="203"/>
      <c r="J167" s="142"/>
      <c r="K167" s="142"/>
      <c r="L167" s="142"/>
      <c r="M167" s="142"/>
      <c r="N167" s="142"/>
    </row>
    <row r="168" spans="1:14">
      <c r="A168" s="13"/>
      <c r="B168" s="30" t="s">
        <v>84</v>
      </c>
      <c r="C168" s="73"/>
      <c r="D168" s="74"/>
      <c r="E168" s="73"/>
      <c r="F168" s="73"/>
      <c r="G168" s="203"/>
    </row>
    <row r="169" spans="1:14">
      <c r="A169" s="161"/>
      <c r="B169" s="17" t="s">
        <v>85</v>
      </c>
      <c r="C169" s="73"/>
      <c r="D169" s="74"/>
      <c r="E169" s="73"/>
      <c r="F169" s="73"/>
      <c r="G169" s="203"/>
    </row>
    <row r="170" spans="1:14">
      <c r="A170" s="161"/>
      <c r="B170" s="17" t="s">
        <v>86</v>
      </c>
      <c r="C170" s="73"/>
      <c r="D170" s="74"/>
      <c r="E170" s="73"/>
      <c r="F170" s="73"/>
      <c r="G170" s="203"/>
    </row>
    <row r="171" spans="1:14">
      <c r="A171" s="161"/>
      <c r="B171" s="12" t="s">
        <v>53</v>
      </c>
      <c r="C171" s="80"/>
      <c r="D171" s="164"/>
      <c r="E171" s="80"/>
      <c r="F171" s="80"/>
      <c r="G171" s="203"/>
    </row>
    <row r="172" spans="1:14">
      <c r="A172" s="16">
        <v>275</v>
      </c>
      <c r="B172" s="160" t="s">
        <v>87</v>
      </c>
      <c r="C172" s="80">
        <f>+D172*14/100+D172</f>
        <v>1847.9729445408002</v>
      </c>
      <c r="D172" s="164">
        <f t="shared" ref="D172:D176" si="32">SUM(G172*10%)+G172</f>
        <v>1621.0288987200001</v>
      </c>
      <c r="E172" s="80">
        <f>+D172/G172*100-100</f>
        <v>10.000000000000014</v>
      </c>
      <c r="F172" s="80">
        <v>1679.975404128</v>
      </c>
      <c r="G172" s="196">
        <v>1473.6626352000001</v>
      </c>
    </row>
    <row r="173" spans="1:14">
      <c r="A173" s="16">
        <v>276</v>
      </c>
      <c r="B173" s="160" t="s">
        <v>88</v>
      </c>
      <c r="C173" s="80">
        <f>+D173*14/100+D173</f>
        <v>923.9864722704001</v>
      </c>
      <c r="D173" s="164">
        <f t="shared" si="32"/>
        <v>810.51444936000007</v>
      </c>
      <c r="E173" s="80">
        <f>+D173/G173*100-100</f>
        <v>10.000000000000014</v>
      </c>
      <c r="F173" s="80">
        <v>839.98770206400002</v>
      </c>
      <c r="G173" s="196">
        <v>736.83131760000003</v>
      </c>
    </row>
    <row r="174" spans="1:14">
      <c r="A174" s="16">
        <v>277</v>
      </c>
      <c r="B174" s="160" t="s">
        <v>89</v>
      </c>
      <c r="C174" s="80">
        <f>+D174*14/100+D174</f>
        <v>527.87161349999997</v>
      </c>
      <c r="D174" s="164">
        <f t="shared" si="32"/>
        <v>463.045275</v>
      </c>
      <c r="E174" s="80">
        <f>+D174/G174*100-100</f>
        <v>10.000000000000014</v>
      </c>
      <c r="F174" s="80">
        <v>479.883285</v>
      </c>
      <c r="G174" s="196">
        <v>420.95024999999998</v>
      </c>
    </row>
    <row r="175" spans="1:14">
      <c r="A175" s="16"/>
      <c r="B175" s="160" t="s">
        <v>54</v>
      </c>
      <c r="C175" s="80">
        <f>+D175*14/100+D175</f>
        <v>527.87161349999997</v>
      </c>
      <c r="D175" s="164">
        <f t="shared" si="32"/>
        <v>463.045275</v>
      </c>
      <c r="E175" s="80">
        <f>+D175/G175*100-100</f>
        <v>10.000000000000014</v>
      </c>
      <c r="F175" s="80">
        <v>479.883285</v>
      </c>
      <c r="G175" s="196">
        <v>420.95024999999998</v>
      </c>
    </row>
    <row r="176" spans="1:14">
      <c r="A176" s="16"/>
      <c r="B176" s="160" t="s">
        <v>55</v>
      </c>
      <c r="C176" s="80">
        <f>+D176*14/100+D176</f>
        <v>527.87161349999997</v>
      </c>
      <c r="D176" s="164">
        <f t="shared" si="32"/>
        <v>463.045275</v>
      </c>
      <c r="E176" s="80">
        <f>+D176/G176*100-100</f>
        <v>10.000000000000014</v>
      </c>
      <c r="F176" s="80">
        <v>479.883285</v>
      </c>
      <c r="G176" s="196">
        <v>420.95024999999998</v>
      </c>
    </row>
    <row r="177" spans="1:7">
      <c r="A177" s="16"/>
      <c r="B177" s="160"/>
      <c r="C177" s="71"/>
      <c r="D177" s="75"/>
      <c r="E177" s="71"/>
      <c r="F177" s="71"/>
      <c r="G177" s="203"/>
    </row>
    <row r="178" spans="1:7">
      <c r="A178" s="40"/>
      <c r="B178" s="39" t="s">
        <v>90</v>
      </c>
      <c r="C178" s="100"/>
      <c r="D178" s="103"/>
      <c r="E178" s="100"/>
      <c r="F178" s="100"/>
      <c r="G178" s="203"/>
    </row>
    <row r="179" spans="1:7">
      <c r="A179" s="22"/>
      <c r="B179" s="17" t="s">
        <v>91</v>
      </c>
      <c r="C179" s="104"/>
      <c r="D179" s="105"/>
      <c r="E179" s="104"/>
      <c r="F179" s="104"/>
      <c r="G179" s="206"/>
    </row>
    <row r="180" spans="1:7">
      <c r="A180" s="161"/>
      <c r="B180" s="160"/>
      <c r="C180" s="71"/>
      <c r="D180" s="75"/>
      <c r="E180" s="71"/>
      <c r="F180" s="71"/>
      <c r="G180" s="203"/>
    </row>
    <row r="181" spans="1:7">
      <c r="A181" s="161"/>
      <c r="B181" s="12" t="s">
        <v>53</v>
      </c>
      <c r="C181" s="80"/>
      <c r="D181" s="164"/>
      <c r="E181" s="80"/>
      <c r="F181" s="80"/>
      <c r="G181" s="203"/>
    </row>
    <row r="182" spans="1:7">
      <c r="A182" s="16">
        <v>275</v>
      </c>
      <c r="B182" s="160" t="s">
        <v>87</v>
      </c>
      <c r="C182" s="80">
        <f>+D182*14/100+D182</f>
        <v>1055.4053891673602</v>
      </c>
      <c r="D182" s="164">
        <f t="shared" ref="D182:D186" si="33">SUM(G182*10%)+G182</f>
        <v>925.79420102400013</v>
      </c>
      <c r="E182" s="80">
        <f>+D182/G182*100-100</f>
        <v>10.000000000000014</v>
      </c>
      <c r="F182" s="80">
        <v>959.45944469760002</v>
      </c>
      <c r="G182" s="196">
        <v>841.63109184000007</v>
      </c>
    </row>
    <row r="183" spans="1:7">
      <c r="A183" s="16">
        <v>276</v>
      </c>
      <c r="B183" s="160" t="s">
        <v>88</v>
      </c>
      <c r="C183" s="80">
        <f>+D183*14/100+D183</f>
        <v>396.42181822513669</v>
      </c>
      <c r="D183" s="164">
        <f t="shared" si="33"/>
        <v>347.73843703959358</v>
      </c>
      <c r="E183" s="80">
        <f>+D183/G183*100-100</f>
        <v>9.9999999999999858</v>
      </c>
      <c r="F183" s="80">
        <v>360.38347111376066</v>
      </c>
      <c r="G183" s="196">
        <v>316.12585185417601</v>
      </c>
    </row>
    <row r="184" spans="1:7">
      <c r="A184" s="16">
        <v>277</v>
      </c>
      <c r="B184" s="160" t="s">
        <v>89</v>
      </c>
      <c r="C184" s="80">
        <f>+D184*14/100+D184</f>
        <v>264.04459053211002</v>
      </c>
      <c r="D184" s="164">
        <f t="shared" si="33"/>
        <v>231.61806187027196</v>
      </c>
      <c r="E184" s="80">
        <f>+D184/G184*100-100</f>
        <v>9.9999999999999858</v>
      </c>
      <c r="F184" s="80">
        <v>240.04053684737278</v>
      </c>
      <c r="G184" s="196">
        <v>210.56187442751997</v>
      </c>
    </row>
    <row r="185" spans="1:7">
      <c r="A185" s="16"/>
      <c r="B185" s="160" t="s">
        <v>54</v>
      </c>
      <c r="C185" s="80">
        <f>+D185*14/100+D185</f>
        <v>264.04459053211002</v>
      </c>
      <c r="D185" s="164">
        <f t="shared" si="33"/>
        <v>231.61806187027196</v>
      </c>
      <c r="E185" s="80">
        <f>+D185/G185*100-100</f>
        <v>9.9999999999999858</v>
      </c>
      <c r="F185" s="80">
        <v>240.04053684737278</v>
      </c>
      <c r="G185" s="196">
        <v>210.56187442751997</v>
      </c>
    </row>
    <row r="186" spans="1:7">
      <c r="A186" s="16"/>
      <c r="B186" s="160" t="s">
        <v>55</v>
      </c>
      <c r="C186" s="80">
        <f>+D186*14/100+D186</f>
        <v>264.04459053211002</v>
      </c>
      <c r="D186" s="164">
        <f t="shared" si="33"/>
        <v>231.61806187027196</v>
      </c>
      <c r="E186" s="80">
        <f>+D186/G186*100-100</f>
        <v>9.9999999999999858</v>
      </c>
      <c r="F186" s="80">
        <v>240.04053684737278</v>
      </c>
      <c r="G186" s="196">
        <v>210.56187442751997</v>
      </c>
    </row>
    <row r="187" spans="1:7">
      <c r="A187" s="161"/>
      <c r="B187" s="160"/>
      <c r="C187" s="71"/>
      <c r="D187" s="75"/>
      <c r="E187" s="71"/>
      <c r="F187" s="71"/>
      <c r="G187" s="203"/>
    </row>
    <row r="188" spans="1:7">
      <c r="A188" s="40"/>
      <c r="B188" s="39" t="s">
        <v>92</v>
      </c>
      <c r="C188" s="100"/>
      <c r="D188" s="103"/>
      <c r="E188" s="100"/>
      <c r="F188" s="100"/>
      <c r="G188" s="203"/>
    </row>
    <row r="189" spans="1:7">
      <c r="A189" s="22"/>
      <c r="B189" s="160" t="s">
        <v>288</v>
      </c>
      <c r="C189" s="93"/>
      <c r="D189" s="94"/>
      <c r="E189" s="93"/>
      <c r="F189" s="93"/>
      <c r="G189" s="206"/>
    </row>
    <row r="190" spans="1:7">
      <c r="A190" s="23"/>
      <c r="B190" s="21"/>
      <c r="C190" s="78"/>
      <c r="D190" s="79"/>
      <c r="E190" s="78"/>
      <c r="F190" s="78"/>
      <c r="G190" s="203"/>
    </row>
    <row r="191" spans="1:7">
      <c r="A191" s="161"/>
      <c r="B191" s="12" t="s">
        <v>53</v>
      </c>
      <c r="C191" s="80"/>
      <c r="D191" s="164"/>
      <c r="E191" s="80"/>
      <c r="F191" s="80"/>
      <c r="G191" s="203"/>
    </row>
    <row r="192" spans="1:7">
      <c r="A192" s="16">
        <v>275</v>
      </c>
      <c r="B192" s="160" t="s">
        <v>87</v>
      </c>
      <c r="C192" s="80">
        <f>+D192*14/100+D192</f>
        <v>468.68918197812474</v>
      </c>
      <c r="D192" s="164">
        <f t="shared" ref="D192:D196" si="34">SUM(G192*10%)+G192</f>
        <v>411.13086138431993</v>
      </c>
      <c r="E192" s="80">
        <f>+D192/G192*100-100</f>
        <v>9.9999999999999858</v>
      </c>
      <c r="F192" s="80">
        <v>426.08107452556794</v>
      </c>
      <c r="G192" s="196">
        <v>373.75532853119995</v>
      </c>
    </row>
    <row r="193" spans="1:21">
      <c r="A193" s="16">
        <v>276</v>
      </c>
      <c r="B193" s="160" t="s">
        <v>88</v>
      </c>
      <c r="C193" s="80">
        <f>+D193*14/100+D193</f>
        <v>173.09543652601201</v>
      </c>
      <c r="D193" s="164">
        <f t="shared" si="34"/>
        <v>151.83810221580001</v>
      </c>
      <c r="E193" s="80">
        <f>+D193/G193*100-100</f>
        <v>9.9999999999999858</v>
      </c>
      <c r="F193" s="80">
        <v>157.35948775092001</v>
      </c>
      <c r="G193" s="196">
        <v>138.03463837800001</v>
      </c>
    </row>
    <row r="194" spans="1:21">
      <c r="A194" s="16">
        <v>277</v>
      </c>
      <c r="B194" s="160" t="s">
        <v>89</v>
      </c>
      <c r="C194" s="80">
        <f>+D194*14/100+D194</f>
        <v>173.09543652601201</v>
      </c>
      <c r="D194" s="164">
        <f t="shared" si="34"/>
        <v>151.83810221580001</v>
      </c>
      <c r="E194" s="80">
        <f>+D194/G194*100-100</f>
        <v>9.9999999999999858</v>
      </c>
      <c r="F194" s="80">
        <v>157.35948775092001</v>
      </c>
      <c r="G194" s="196">
        <v>138.03463837800001</v>
      </c>
    </row>
    <row r="195" spans="1:21">
      <c r="A195" s="16"/>
      <c r="B195" s="160" t="s">
        <v>54</v>
      </c>
      <c r="C195" s="80">
        <f>+D195*14/100+D195</f>
        <v>173.09543652601201</v>
      </c>
      <c r="D195" s="164">
        <f t="shared" si="34"/>
        <v>151.83810221580001</v>
      </c>
      <c r="E195" s="80">
        <f>+D195/G195*100-100</f>
        <v>9.9999999999999858</v>
      </c>
      <c r="F195" s="80">
        <v>157.35948775092001</v>
      </c>
      <c r="G195" s="196">
        <v>138.03463837800001</v>
      </c>
    </row>
    <row r="196" spans="1:21">
      <c r="A196" s="16"/>
      <c r="B196" s="160" t="s">
        <v>55</v>
      </c>
      <c r="C196" s="80">
        <f>+D196*14/100+D196</f>
        <v>173.09543652601201</v>
      </c>
      <c r="D196" s="164">
        <f t="shared" si="34"/>
        <v>151.83810221580001</v>
      </c>
      <c r="E196" s="80">
        <f>+D196/G196*100-100</f>
        <v>9.9999999999999858</v>
      </c>
      <c r="F196" s="80">
        <v>157.35948775092001</v>
      </c>
      <c r="G196" s="196">
        <v>138.03463837800001</v>
      </c>
    </row>
    <row r="197" spans="1:21">
      <c r="A197" s="161"/>
      <c r="B197" s="160"/>
      <c r="C197" s="71"/>
      <c r="D197" s="75"/>
      <c r="E197" s="71"/>
      <c r="F197" s="71"/>
      <c r="G197" s="203"/>
    </row>
    <row r="198" spans="1:21">
      <c r="A198" s="161"/>
      <c r="B198" s="17" t="s">
        <v>93</v>
      </c>
      <c r="C198" s="73"/>
      <c r="D198" s="74"/>
      <c r="E198" s="73"/>
      <c r="F198" s="73"/>
      <c r="G198" s="203"/>
    </row>
    <row r="199" spans="1:21">
      <c r="A199" s="161"/>
      <c r="B199" s="17" t="s">
        <v>94</v>
      </c>
      <c r="C199" s="73"/>
      <c r="D199" s="74"/>
      <c r="E199" s="73"/>
      <c r="F199" s="73"/>
      <c r="G199" s="203"/>
    </row>
    <row r="200" spans="1:21">
      <c r="A200" s="161"/>
      <c r="B200" s="12" t="s">
        <v>53</v>
      </c>
      <c r="C200" s="80"/>
      <c r="D200" s="164"/>
      <c r="E200" s="80"/>
      <c r="F200" s="80"/>
      <c r="G200" s="203"/>
    </row>
    <row r="201" spans="1:21">
      <c r="A201" s="161"/>
      <c r="B201" s="160" t="s">
        <v>87</v>
      </c>
      <c r="C201" s="80">
        <f>+D201*14/100+D201</f>
        <v>234.34459098906237</v>
      </c>
      <c r="D201" s="164">
        <f t="shared" ref="D201:D205" si="35">SUM(G201*10%)+G201</f>
        <v>205.56543069215996</v>
      </c>
      <c r="E201" s="80">
        <f>+D201/G201*100-100</f>
        <v>9.9999999999999858</v>
      </c>
      <c r="F201" s="80">
        <v>213.04053726278397</v>
      </c>
      <c r="G201" s="196">
        <v>186.87766426559998</v>
      </c>
    </row>
    <row r="202" spans="1:21">
      <c r="A202" s="161"/>
      <c r="B202" s="160" t="s">
        <v>88</v>
      </c>
      <c r="C202" s="80">
        <f>+D202*14/100+D202</f>
        <v>117.17229549453118</v>
      </c>
      <c r="D202" s="164">
        <f t="shared" si="35"/>
        <v>102.78271534607998</v>
      </c>
      <c r="E202" s="80">
        <f>+D202/G202*100-100</f>
        <v>9.9999999999999858</v>
      </c>
      <c r="F202" s="80">
        <v>106.52026863139199</v>
      </c>
      <c r="G202" s="196">
        <v>93.438832132799988</v>
      </c>
    </row>
    <row r="203" spans="1:21">
      <c r="A203" s="161"/>
      <c r="B203" s="160" t="s">
        <v>89</v>
      </c>
      <c r="C203" s="80">
        <f>+D203*14/100+D203</f>
        <v>117.17229549453118</v>
      </c>
      <c r="D203" s="164">
        <f t="shared" si="35"/>
        <v>102.78271534607998</v>
      </c>
      <c r="E203" s="80">
        <f>+D203/G203*100-100</f>
        <v>9.9999999999999858</v>
      </c>
      <c r="F203" s="80">
        <v>106.52026863139199</v>
      </c>
      <c r="G203" s="196">
        <v>93.438832132799988</v>
      </c>
    </row>
    <row r="204" spans="1:21">
      <c r="A204" s="161"/>
      <c r="B204" s="160" t="s">
        <v>54</v>
      </c>
      <c r="C204" s="80">
        <f>+D204*14/100+D204</f>
        <v>117.17229549453118</v>
      </c>
      <c r="D204" s="164">
        <f t="shared" si="35"/>
        <v>102.78271534607998</v>
      </c>
      <c r="E204" s="80">
        <f>+D204/G204*100-100</f>
        <v>9.9999999999999858</v>
      </c>
      <c r="F204" s="80">
        <v>106.52026863139199</v>
      </c>
      <c r="G204" s="196">
        <v>93.438832132799988</v>
      </c>
    </row>
    <row r="205" spans="1:21" ht="15.75" thickBot="1">
      <c r="A205" s="7"/>
      <c r="B205" s="8" t="s">
        <v>55</v>
      </c>
      <c r="C205" s="99">
        <f>+D205*14/100+D205</f>
        <v>117.17229549453118</v>
      </c>
      <c r="D205" s="164">
        <f t="shared" si="35"/>
        <v>102.78271534607998</v>
      </c>
      <c r="E205" s="99">
        <f>+D205/G205*100-100</f>
        <v>9.9999999999999858</v>
      </c>
      <c r="F205" s="99">
        <v>106.52026863139199</v>
      </c>
      <c r="G205" s="207">
        <v>93.438832132799988</v>
      </c>
    </row>
    <row r="206" spans="1:21" ht="15.75" thickBot="1">
      <c r="A206" s="10"/>
      <c r="B206" s="10"/>
      <c r="C206" s="68"/>
      <c r="D206" s="69"/>
      <c r="E206" s="68"/>
      <c r="F206" s="68"/>
      <c r="G206" s="69"/>
    </row>
    <row r="207" spans="1:21" ht="15.75" thickBot="1">
      <c r="A207" s="321" t="s">
        <v>374</v>
      </c>
      <c r="B207" s="322"/>
      <c r="C207" s="322"/>
      <c r="D207" s="322"/>
      <c r="E207" s="322"/>
      <c r="F207" s="322"/>
      <c r="G207" s="323"/>
    </row>
    <row r="208" spans="1:21" s="159" customFormat="1">
      <c r="A208" s="1"/>
      <c r="B208" s="315" t="s">
        <v>330</v>
      </c>
      <c r="C208" s="316"/>
      <c r="D208" s="316"/>
      <c r="E208" s="316"/>
      <c r="F208" s="317"/>
      <c r="G208" s="185"/>
      <c r="H208" s="162"/>
      <c r="I208" s="162"/>
      <c r="J208" s="162"/>
      <c r="K208" s="162"/>
      <c r="L208" s="162"/>
      <c r="M208" s="162"/>
      <c r="N208" s="162"/>
      <c r="O208" s="162"/>
      <c r="P208" s="162"/>
      <c r="Q208" s="162"/>
      <c r="R208" s="162"/>
      <c r="S208" s="162"/>
      <c r="T208" s="162"/>
      <c r="U208" s="162"/>
    </row>
    <row r="209" spans="1:21" ht="15.75" thickBot="1">
      <c r="A209" s="3"/>
      <c r="B209" s="58"/>
      <c r="C209" s="64"/>
      <c r="D209" s="65"/>
      <c r="E209" s="64"/>
      <c r="F209" s="64"/>
      <c r="G209" s="186"/>
    </row>
    <row r="210" spans="1:21">
      <c r="A210" s="5" t="s">
        <v>0</v>
      </c>
      <c r="B210" s="6" t="s">
        <v>1</v>
      </c>
      <c r="C210" s="136" t="s">
        <v>373</v>
      </c>
      <c r="D210" s="136" t="s">
        <v>373</v>
      </c>
      <c r="E210" s="187" t="s">
        <v>2</v>
      </c>
      <c r="F210" s="136" t="s">
        <v>326</v>
      </c>
      <c r="G210" s="136" t="s">
        <v>326</v>
      </c>
    </row>
    <row r="211" spans="1:21" ht="15.75" thickBot="1">
      <c r="A211" s="7"/>
      <c r="B211" s="8"/>
      <c r="C211" s="66" t="s">
        <v>3</v>
      </c>
      <c r="D211" s="67" t="s">
        <v>4</v>
      </c>
      <c r="E211" s="188"/>
      <c r="F211" s="66" t="s">
        <v>3</v>
      </c>
      <c r="G211" s="67" t="s">
        <v>4</v>
      </c>
    </row>
    <row r="212" spans="1:21">
      <c r="A212" s="173"/>
      <c r="B212" s="49" t="s">
        <v>95</v>
      </c>
      <c r="C212" s="174"/>
      <c r="D212" s="175"/>
      <c r="E212" s="174"/>
      <c r="F212" s="174"/>
      <c r="G212" s="185"/>
    </row>
    <row r="213" spans="1:21">
      <c r="A213" s="22"/>
      <c r="B213" s="17" t="s">
        <v>96</v>
      </c>
      <c r="C213" s="104"/>
      <c r="D213" s="105"/>
      <c r="E213" s="104"/>
      <c r="F213" s="104"/>
      <c r="G213" s="198"/>
    </row>
    <row r="214" spans="1:21">
      <c r="A214" s="13"/>
      <c r="B214" s="24" t="s">
        <v>97</v>
      </c>
      <c r="C214" s="81"/>
      <c r="D214" s="82"/>
      <c r="E214" s="81"/>
      <c r="F214" s="81"/>
      <c r="G214" s="190"/>
    </row>
    <row r="215" spans="1:21">
      <c r="A215" s="16"/>
      <c r="B215" s="160" t="s">
        <v>98</v>
      </c>
      <c r="C215" s="71"/>
      <c r="D215" s="75"/>
      <c r="E215" s="71"/>
      <c r="F215" s="71"/>
      <c r="G215" s="190"/>
    </row>
    <row r="216" spans="1:21" s="159" customFormat="1" ht="15.75" thickBot="1">
      <c r="A216" s="42"/>
      <c r="B216" s="10"/>
      <c r="C216" s="68"/>
      <c r="D216" s="69"/>
      <c r="E216" s="68"/>
      <c r="F216" s="68"/>
      <c r="G216" s="191"/>
      <c r="H216" s="162"/>
      <c r="I216" s="162"/>
      <c r="J216" s="162"/>
      <c r="K216" s="162"/>
      <c r="L216" s="162"/>
      <c r="M216" s="162"/>
      <c r="N216" s="162"/>
      <c r="O216" s="162"/>
      <c r="P216" s="162"/>
      <c r="Q216" s="162"/>
      <c r="R216" s="162"/>
      <c r="S216" s="162"/>
      <c r="T216" s="162"/>
      <c r="U216" s="162"/>
    </row>
    <row r="217" spans="1:21" s="159" customFormat="1">
      <c r="A217" s="173"/>
      <c r="B217" s="49" t="s">
        <v>378</v>
      </c>
      <c r="C217" s="174">
        <v>500</v>
      </c>
      <c r="D217" s="175">
        <v>0</v>
      </c>
      <c r="E217" s="174"/>
      <c r="F217" s="174">
        <v>0</v>
      </c>
      <c r="G217" s="185">
        <v>0</v>
      </c>
      <c r="H217" s="162"/>
      <c r="I217" s="162"/>
      <c r="J217" s="162"/>
      <c r="K217" s="162"/>
      <c r="L217" s="162"/>
      <c r="M217" s="162"/>
      <c r="N217" s="162"/>
      <c r="O217" s="162"/>
      <c r="P217" s="162"/>
      <c r="Q217" s="162"/>
      <c r="R217" s="162"/>
      <c r="S217" s="162"/>
      <c r="T217" s="162"/>
      <c r="U217" s="162"/>
    </row>
    <row r="218" spans="1:21">
      <c r="A218" s="161"/>
      <c r="B218" s="160"/>
      <c r="C218" s="71"/>
      <c r="D218" s="75"/>
      <c r="E218" s="71"/>
      <c r="F218" s="71"/>
      <c r="G218" s="190"/>
    </row>
    <row r="219" spans="1:21">
      <c r="A219" s="16"/>
      <c r="B219" s="17" t="s">
        <v>376</v>
      </c>
      <c r="C219" s="73"/>
      <c r="D219" s="74"/>
      <c r="E219" s="73"/>
      <c r="F219" s="73"/>
      <c r="G219" s="203"/>
    </row>
    <row r="220" spans="1:21">
      <c r="A220" s="161"/>
      <c r="B220" s="160" t="s">
        <v>99</v>
      </c>
      <c r="C220" s="71"/>
      <c r="D220" s="75"/>
      <c r="E220" s="71"/>
      <c r="F220" s="71"/>
      <c r="G220" s="203"/>
    </row>
    <row r="221" spans="1:21">
      <c r="A221" s="161"/>
      <c r="B221" s="160"/>
      <c r="C221" s="71"/>
      <c r="D221" s="75"/>
      <c r="E221" s="71"/>
      <c r="F221" s="71"/>
      <c r="G221" s="203"/>
    </row>
    <row r="222" spans="1:21">
      <c r="A222" s="161"/>
      <c r="B222" s="17" t="s">
        <v>377</v>
      </c>
      <c r="C222" s="73"/>
      <c r="D222" s="74"/>
      <c r="E222" s="73"/>
      <c r="F222" s="73"/>
      <c r="G222" s="203"/>
    </row>
    <row r="223" spans="1:21">
      <c r="A223" s="161"/>
      <c r="B223" s="160" t="s">
        <v>100</v>
      </c>
      <c r="C223" s="80">
        <v>0</v>
      </c>
      <c r="D223" s="164">
        <f t="shared" ref="D223" si="36">SUM(G223*10%)+G223</f>
        <v>605.24339198400003</v>
      </c>
      <c r="E223" s="80">
        <f>+D223/G223*100-100</f>
        <v>10.000000000000014</v>
      </c>
      <c r="F223" s="80">
        <v>0</v>
      </c>
      <c r="G223" s="196">
        <v>550.22126544000002</v>
      </c>
    </row>
    <row r="224" spans="1:21" s="61" customFormat="1">
      <c r="A224" s="161"/>
      <c r="B224" s="160" t="s">
        <v>309</v>
      </c>
      <c r="C224" s="80"/>
      <c r="D224" s="164"/>
      <c r="E224" s="80"/>
      <c r="F224" s="80"/>
      <c r="G224" s="196"/>
      <c r="H224" s="33"/>
      <c r="I224" s="33"/>
      <c r="J224" s="33"/>
      <c r="K224" s="33"/>
      <c r="L224" s="33"/>
      <c r="M224" s="33"/>
      <c r="N224" s="33"/>
      <c r="O224" s="33"/>
      <c r="P224" s="33"/>
      <c r="Q224" s="33"/>
      <c r="R224" s="33"/>
      <c r="S224" s="33"/>
      <c r="T224" s="33"/>
      <c r="U224" s="33"/>
    </row>
    <row r="225" spans="1:21" s="61" customFormat="1">
      <c r="A225" s="161"/>
      <c r="B225" s="160" t="s">
        <v>310</v>
      </c>
      <c r="C225" s="80"/>
      <c r="D225" s="164"/>
      <c r="E225" s="80"/>
      <c r="F225" s="80"/>
      <c r="G225" s="196"/>
      <c r="H225" s="33"/>
      <c r="I225" s="33"/>
      <c r="J225" s="33"/>
      <c r="K225" s="33"/>
      <c r="L225" s="33"/>
      <c r="M225" s="33"/>
      <c r="N225" s="33"/>
      <c r="O225" s="33"/>
      <c r="P225" s="33"/>
      <c r="Q225" s="33"/>
      <c r="R225" s="33"/>
      <c r="S225" s="33"/>
      <c r="T225" s="33"/>
      <c r="U225" s="33"/>
    </row>
    <row r="226" spans="1:21">
      <c r="A226" s="161"/>
      <c r="B226" s="160"/>
      <c r="C226" s="71"/>
      <c r="D226" s="75"/>
      <c r="E226" s="71"/>
      <c r="F226" s="80"/>
      <c r="G226" s="196"/>
    </row>
    <row r="227" spans="1:21">
      <c r="A227" s="16">
        <v>278</v>
      </c>
      <c r="B227" s="17" t="s">
        <v>101</v>
      </c>
      <c r="C227" s="73"/>
      <c r="D227" s="74"/>
      <c r="E227" s="73"/>
      <c r="F227" s="73"/>
      <c r="G227" s="196"/>
    </row>
    <row r="228" spans="1:21">
      <c r="A228" s="161"/>
      <c r="B228" s="160" t="s">
        <v>102</v>
      </c>
      <c r="C228" s="80">
        <f>+D228*14/100+D228</f>
        <v>846.67791490128013</v>
      </c>
      <c r="D228" s="164">
        <f t="shared" ref="D228:D232" si="37">SUM(G228*10%)+G228</f>
        <v>742.69992535200015</v>
      </c>
      <c r="E228" s="80">
        <f>+D228/G228*100-100</f>
        <v>10.000000000000014</v>
      </c>
      <c r="F228" s="80">
        <v>769.7071953648001</v>
      </c>
      <c r="G228" s="196">
        <v>675.18175032000011</v>
      </c>
    </row>
    <row r="229" spans="1:21">
      <c r="A229" s="45"/>
      <c r="B229" s="4" t="s">
        <v>103</v>
      </c>
      <c r="C229" s="80">
        <f>+D229*14/100+D229</f>
        <v>72.466215101280014</v>
      </c>
      <c r="D229" s="164">
        <f t="shared" si="37"/>
        <v>63.566855352000012</v>
      </c>
      <c r="E229" s="80">
        <f>+D229/G229*100-100</f>
        <v>10.000000000000014</v>
      </c>
      <c r="F229" s="80">
        <v>65.878377364800016</v>
      </c>
      <c r="G229" s="196">
        <v>57.788050320000011</v>
      </c>
    </row>
    <row r="230" spans="1:21">
      <c r="A230" s="22"/>
      <c r="B230" s="160" t="s">
        <v>104</v>
      </c>
      <c r="C230" s="80">
        <f>+D230*14/100+D230</f>
        <v>846.67791490128013</v>
      </c>
      <c r="D230" s="164">
        <f t="shared" si="37"/>
        <v>742.69992535200015</v>
      </c>
      <c r="E230" s="80">
        <f>+D230/G230*100-100</f>
        <v>10.000000000000014</v>
      </c>
      <c r="F230" s="80">
        <v>769.7071953648001</v>
      </c>
      <c r="G230" s="196">
        <v>675.18175032000011</v>
      </c>
    </row>
    <row r="231" spans="1:21">
      <c r="A231" s="23"/>
      <c r="B231" s="21" t="s">
        <v>105</v>
      </c>
      <c r="C231" s="80">
        <f>+D231*14/100+D231</f>
        <v>120.77702516879998</v>
      </c>
      <c r="D231" s="164">
        <f t="shared" si="37"/>
        <v>105.94475891999998</v>
      </c>
      <c r="E231" s="80">
        <f>+D231/G231*100-100</f>
        <v>9.9999999999999858</v>
      </c>
      <c r="F231" s="80">
        <v>109.79729560799998</v>
      </c>
      <c r="G231" s="196">
        <v>96.313417199999989</v>
      </c>
    </row>
    <row r="232" spans="1:21">
      <c r="A232" s="161"/>
      <c r="B232" s="160" t="s">
        <v>106</v>
      </c>
      <c r="C232" s="80">
        <v>0</v>
      </c>
      <c r="D232" s="164">
        <f t="shared" si="37"/>
        <v>605.24339198400003</v>
      </c>
      <c r="E232" s="80">
        <f>+D232/G232*100-100</f>
        <v>10.000000000000014</v>
      </c>
      <c r="F232" s="80">
        <v>0</v>
      </c>
      <c r="G232" s="196">
        <v>550.22126544000002</v>
      </c>
    </row>
    <row r="233" spans="1:21">
      <c r="A233" s="161"/>
      <c r="B233" s="160"/>
      <c r="C233" s="71"/>
      <c r="D233" s="75"/>
      <c r="E233" s="71"/>
      <c r="F233" s="71"/>
      <c r="G233" s="203"/>
    </row>
    <row r="234" spans="1:21">
      <c r="A234" s="16">
        <v>280</v>
      </c>
      <c r="B234" s="17" t="s">
        <v>107</v>
      </c>
      <c r="C234" s="73"/>
      <c r="D234" s="74"/>
      <c r="E234" s="73"/>
      <c r="F234" s="73"/>
      <c r="G234" s="203"/>
    </row>
    <row r="235" spans="1:21">
      <c r="A235" s="161"/>
      <c r="B235" s="160" t="s">
        <v>108</v>
      </c>
      <c r="C235" s="80">
        <f>+D235*14/100+D235</f>
        <v>78.114863663020799</v>
      </c>
      <c r="D235" s="164">
        <f t="shared" ref="D235" si="38">SUM(G235*10%)+G235</f>
        <v>68.521810230719993</v>
      </c>
      <c r="E235" s="80">
        <f>+D235/G235*100-100</f>
        <v>10.000000000000014</v>
      </c>
      <c r="F235" s="80">
        <v>71.013512420927995</v>
      </c>
      <c r="G235" s="196">
        <v>62.292554755199994</v>
      </c>
    </row>
    <row r="236" spans="1:21">
      <c r="A236" s="161"/>
      <c r="B236" s="160"/>
      <c r="C236" s="71"/>
      <c r="D236" s="75"/>
      <c r="E236" s="71"/>
      <c r="F236" s="71"/>
      <c r="G236" s="203"/>
    </row>
    <row r="237" spans="1:21">
      <c r="A237" s="16">
        <v>281</v>
      </c>
      <c r="B237" s="17" t="s">
        <v>109</v>
      </c>
      <c r="C237" s="73"/>
      <c r="D237" s="74"/>
      <c r="E237" s="73"/>
      <c r="F237" s="73"/>
      <c r="G237" s="203"/>
    </row>
    <row r="238" spans="1:21">
      <c r="A238" s="161"/>
      <c r="B238" s="160" t="s">
        <v>110</v>
      </c>
      <c r="C238" s="164" t="s">
        <v>114</v>
      </c>
      <c r="D238" s="75"/>
      <c r="E238" s="75"/>
      <c r="F238" s="80">
        <v>0</v>
      </c>
      <c r="G238" s="196">
        <v>270.25006049999996</v>
      </c>
    </row>
    <row r="239" spans="1:21">
      <c r="A239" s="161"/>
      <c r="B239" s="160" t="s">
        <v>111</v>
      </c>
      <c r="C239" s="164" t="s">
        <v>114</v>
      </c>
      <c r="D239" s="75"/>
      <c r="E239" s="75"/>
      <c r="F239" s="80">
        <v>0</v>
      </c>
      <c r="G239" s="196">
        <v>445.91259982500003</v>
      </c>
    </row>
    <row r="240" spans="1:21">
      <c r="A240" s="161"/>
      <c r="B240" s="160" t="s">
        <v>368</v>
      </c>
      <c r="C240" s="71"/>
      <c r="D240" s="75"/>
      <c r="E240" s="71"/>
      <c r="F240" s="71"/>
      <c r="G240" s="203"/>
    </row>
    <row r="241" spans="1:21" s="159" customFormat="1">
      <c r="A241" s="161"/>
      <c r="B241" s="160"/>
      <c r="C241" s="71"/>
      <c r="D241" s="75"/>
      <c r="E241" s="71"/>
      <c r="F241" s="71"/>
      <c r="G241" s="203"/>
      <c r="H241" s="162"/>
      <c r="I241" s="162"/>
      <c r="J241" s="162"/>
      <c r="K241" s="162"/>
      <c r="L241" s="162"/>
      <c r="M241" s="162"/>
      <c r="N241" s="162"/>
      <c r="O241" s="162"/>
      <c r="P241" s="162"/>
      <c r="Q241" s="162"/>
      <c r="R241" s="162"/>
      <c r="S241" s="162"/>
      <c r="T241" s="162"/>
      <c r="U241" s="162"/>
    </row>
    <row r="242" spans="1:21" s="159" customFormat="1">
      <c r="A242" s="16"/>
      <c r="B242" s="17" t="s">
        <v>369</v>
      </c>
      <c r="C242" s="73" t="s">
        <v>114</v>
      </c>
      <c r="D242" s="74"/>
      <c r="E242" s="73"/>
      <c r="F242" s="73"/>
      <c r="G242" s="203"/>
      <c r="H242" s="162"/>
      <c r="I242" s="162"/>
      <c r="J242" s="162"/>
      <c r="K242" s="162"/>
      <c r="L242" s="162"/>
      <c r="M242" s="162"/>
      <c r="N242" s="162"/>
      <c r="O242" s="162"/>
      <c r="P242" s="162"/>
      <c r="Q242" s="162"/>
      <c r="R242" s="162"/>
      <c r="S242" s="162"/>
      <c r="T242" s="162"/>
      <c r="U242" s="162"/>
    </row>
    <row r="243" spans="1:21" s="159" customFormat="1">
      <c r="A243" s="16"/>
      <c r="B243" s="160" t="s">
        <v>368</v>
      </c>
      <c r="C243" s="73"/>
      <c r="D243" s="74"/>
      <c r="E243" s="73"/>
      <c r="F243" s="73"/>
      <c r="G243" s="203"/>
      <c r="H243" s="162"/>
      <c r="I243" s="162"/>
      <c r="J243" s="162"/>
      <c r="K243" s="162"/>
      <c r="L243" s="162"/>
      <c r="M243" s="162"/>
      <c r="N243" s="162"/>
      <c r="O243" s="162"/>
      <c r="P243" s="162"/>
      <c r="Q243" s="162"/>
      <c r="R243" s="162"/>
      <c r="S243" s="162"/>
      <c r="T243" s="162"/>
      <c r="U243" s="162"/>
    </row>
    <row r="244" spans="1:21">
      <c r="A244" s="16"/>
      <c r="B244" s="17"/>
      <c r="C244" s="73"/>
      <c r="D244" s="74"/>
      <c r="E244" s="73"/>
      <c r="F244" s="73"/>
      <c r="G244" s="203"/>
    </row>
    <row r="245" spans="1:21">
      <c r="A245" s="16">
        <v>283</v>
      </c>
      <c r="B245" s="17" t="s">
        <v>112</v>
      </c>
      <c r="C245" s="73"/>
      <c r="D245" s="74"/>
      <c r="E245" s="73"/>
      <c r="F245" s="73"/>
      <c r="G245" s="203"/>
    </row>
    <row r="246" spans="1:21">
      <c r="A246" s="161"/>
      <c r="B246" s="160" t="s">
        <v>370</v>
      </c>
      <c r="C246" s="80">
        <f>+D246*14/100+D246</f>
        <v>9.4980572862991188</v>
      </c>
      <c r="D246" s="164">
        <f t="shared" ref="D246" si="39">SUM(G246*10%)+G246</f>
        <v>8.3316291985079989</v>
      </c>
      <c r="E246" s="80">
        <f>+D246/G246*100-100</f>
        <v>9.9999999999999858</v>
      </c>
      <c r="F246" s="80">
        <v>8.6345975329991997</v>
      </c>
      <c r="G246" s="196">
        <v>7.5742083622799994</v>
      </c>
    </row>
    <row r="247" spans="1:21">
      <c r="A247" s="161"/>
      <c r="B247" s="160" t="s">
        <v>113</v>
      </c>
      <c r="C247" s="75" t="s">
        <v>114</v>
      </c>
      <c r="D247" s="75"/>
      <c r="E247" s="71"/>
      <c r="F247" s="71" t="s">
        <v>114</v>
      </c>
      <c r="G247" s="203"/>
    </row>
    <row r="248" spans="1:21">
      <c r="A248" s="46">
        <v>284</v>
      </c>
      <c r="B248" s="4" t="s">
        <v>115</v>
      </c>
      <c r="C248" s="80">
        <f>+D248*14/100+D248</f>
        <v>132.9728020081877</v>
      </c>
      <c r="D248" s="164">
        <f t="shared" ref="D248" si="40">SUM(G248*10%)+G248</f>
        <v>116.64280877911202</v>
      </c>
      <c r="E248" s="80">
        <f>+D248/G248*100-100</f>
        <v>10.000000000000014</v>
      </c>
      <c r="F248" s="208">
        <v>120.88436546198881</v>
      </c>
      <c r="G248" s="196">
        <v>106.03891707192001</v>
      </c>
    </row>
    <row r="249" spans="1:21" ht="15.75" thickBot="1">
      <c r="A249" s="18"/>
      <c r="B249" s="8" t="s">
        <v>116</v>
      </c>
      <c r="C249" s="77" t="s">
        <v>114</v>
      </c>
      <c r="D249" s="77"/>
      <c r="E249" s="76"/>
      <c r="F249" s="76" t="s">
        <v>114</v>
      </c>
      <c r="G249" s="197"/>
    </row>
    <row r="250" spans="1:21" ht="15.75" thickBot="1">
      <c r="A250" s="28"/>
      <c r="B250" s="10"/>
      <c r="C250" s="68"/>
      <c r="D250" s="69"/>
      <c r="E250" s="68"/>
      <c r="F250" s="68"/>
      <c r="G250" s="202"/>
    </row>
    <row r="251" spans="1:21" ht="15.75" thickBot="1">
      <c r="A251" s="55">
        <v>129</v>
      </c>
      <c r="B251" s="47" t="s">
        <v>117</v>
      </c>
      <c r="C251" s="108"/>
      <c r="D251" s="109"/>
      <c r="E251" s="209"/>
      <c r="F251" s="209"/>
      <c r="G251" s="200"/>
    </row>
    <row r="252" spans="1:21">
      <c r="A252" s="23">
        <v>273</v>
      </c>
      <c r="B252" s="30" t="s">
        <v>118</v>
      </c>
      <c r="C252" s="73"/>
      <c r="D252" s="74"/>
      <c r="E252" s="73"/>
      <c r="F252" s="73"/>
      <c r="G252" s="203"/>
    </row>
    <row r="253" spans="1:21">
      <c r="A253" s="161"/>
      <c r="B253" s="25" t="s">
        <v>119</v>
      </c>
      <c r="C253" s="80">
        <f>+D253*14/100+D253</f>
        <v>578.39026418670414</v>
      </c>
      <c r="D253" s="164">
        <f t="shared" ref="D253" si="41">SUM(G253*10%)+G253</f>
        <v>507.35988086552993</v>
      </c>
      <c r="E253" s="80">
        <f>+D253/G253*100-100</f>
        <v>9.9999999999999858</v>
      </c>
      <c r="F253" s="80">
        <v>525.80933107882197</v>
      </c>
      <c r="G253" s="196">
        <v>461.23625533229995</v>
      </c>
    </row>
    <row r="254" spans="1:21">
      <c r="A254" s="161"/>
      <c r="B254" s="160"/>
      <c r="C254" s="71"/>
      <c r="D254" s="75"/>
      <c r="E254" s="71"/>
      <c r="F254" s="71"/>
      <c r="G254" s="203"/>
    </row>
    <row r="255" spans="1:21">
      <c r="A255" s="46">
        <v>274</v>
      </c>
      <c r="B255" s="39" t="s">
        <v>120</v>
      </c>
      <c r="C255" s="100"/>
      <c r="D255" s="103"/>
      <c r="E255" s="100"/>
      <c r="F255" s="100"/>
      <c r="G255" s="203"/>
    </row>
    <row r="256" spans="1:21">
      <c r="A256" s="45"/>
      <c r="B256" s="4" t="s">
        <v>121</v>
      </c>
      <c r="C256" s="64"/>
      <c r="D256" s="65"/>
      <c r="E256" s="64"/>
      <c r="F256" s="64"/>
      <c r="G256" s="203"/>
    </row>
    <row r="257" spans="1:21">
      <c r="A257" s="45"/>
      <c r="B257" s="4" t="s">
        <v>122</v>
      </c>
      <c r="C257" s="64"/>
      <c r="D257" s="65"/>
      <c r="E257" s="64"/>
      <c r="F257" s="64"/>
      <c r="G257" s="203"/>
    </row>
    <row r="258" spans="1:21" ht="15.75" thickBot="1">
      <c r="A258" s="18"/>
      <c r="B258" s="8" t="s">
        <v>123</v>
      </c>
      <c r="C258" s="99">
        <f>+D258*14/100+D258</f>
        <v>1040.3479569665951</v>
      </c>
      <c r="D258" s="164">
        <f t="shared" ref="D258" si="42">SUM(G258*10%)+G258</f>
        <v>912.58592716367991</v>
      </c>
      <c r="E258" s="80">
        <f>+D258/G258*100-100</f>
        <v>10.000000000000014</v>
      </c>
      <c r="F258" s="99">
        <v>945.77086996963192</v>
      </c>
      <c r="G258" s="207">
        <v>829.6235701487999</v>
      </c>
    </row>
    <row r="259" spans="1:21" ht="15.75" thickBot="1">
      <c r="A259" s="28"/>
      <c r="B259" s="10"/>
      <c r="C259" s="68"/>
      <c r="D259" s="69"/>
      <c r="E259" s="68"/>
      <c r="F259" s="68"/>
      <c r="G259" s="202"/>
    </row>
    <row r="260" spans="1:21" ht="15.75" thickBot="1">
      <c r="A260" s="165">
        <v>133</v>
      </c>
      <c r="B260" s="11" t="s">
        <v>124</v>
      </c>
      <c r="C260" s="97"/>
      <c r="D260" s="98"/>
      <c r="E260" s="130"/>
      <c r="F260" s="130"/>
      <c r="G260" s="200"/>
    </row>
    <row r="261" spans="1:21">
      <c r="A261" s="13"/>
      <c r="B261" s="30" t="s">
        <v>125</v>
      </c>
      <c r="C261" s="73"/>
      <c r="D261" s="74"/>
      <c r="E261" s="73"/>
      <c r="F261" s="73"/>
      <c r="G261" s="203"/>
    </row>
    <row r="262" spans="1:21">
      <c r="A262" s="161"/>
      <c r="B262" s="26" t="s">
        <v>387</v>
      </c>
      <c r="C262" s="73"/>
      <c r="D262" s="74"/>
      <c r="E262" s="73"/>
      <c r="F262" s="73"/>
      <c r="G262" s="203"/>
    </row>
    <row r="263" spans="1:21">
      <c r="A263" s="161"/>
      <c r="B263" s="17" t="s">
        <v>126</v>
      </c>
      <c r="C263" s="73"/>
      <c r="D263" s="74"/>
      <c r="E263" s="73"/>
      <c r="F263" s="73"/>
      <c r="G263" s="203"/>
    </row>
    <row r="264" spans="1:21">
      <c r="A264" s="45"/>
      <c r="B264" s="17" t="s">
        <v>127</v>
      </c>
      <c r="C264" s="73"/>
      <c r="D264" s="74"/>
      <c r="E264" s="73"/>
      <c r="F264" s="73"/>
      <c r="G264" s="203"/>
    </row>
    <row r="265" spans="1:21" s="159" customFormat="1" ht="15.75" thickBot="1">
      <c r="A265" s="18"/>
      <c r="B265" s="178"/>
      <c r="C265" s="101"/>
      <c r="D265" s="102"/>
      <c r="E265" s="101"/>
      <c r="F265" s="101"/>
      <c r="G265" s="197"/>
      <c r="H265" s="162"/>
      <c r="I265" s="162"/>
      <c r="J265" s="162"/>
      <c r="K265" s="162"/>
      <c r="L265" s="162"/>
      <c r="M265" s="162"/>
      <c r="N265" s="162"/>
      <c r="O265" s="162"/>
      <c r="P265" s="162"/>
      <c r="Q265" s="162"/>
      <c r="R265" s="162"/>
      <c r="S265" s="162"/>
      <c r="T265" s="162"/>
      <c r="U265" s="162"/>
    </row>
    <row r="266" spans="1:21" ht="15.75" thickBot="1">
      <c r="A266" s="28"/>
      <c r="B266" s="33"/>
      <c r="C266" s="111"/>
      <c r="D266" s="112"/>
      <c r="E266" s="111"/>
      <c r="F266" s="111"/>
      <c r="G266" s="201"/>
    </row>
    <row r="267" spans="1:21" ht="15.75" thickBot="1">
      <c r="A267" s="321" t="s">
        <v>374</v>
      </c>
      <c r="B267" s="322"/>
      <c r="C267" s="322"/>
      <c r="D267" s="322"/>
      <c r="E267" s="322"/>
      <c r="F267" s="322"/>
      <c r="G267" s="323"/>
    </row>
    <row r="268" spans="1:21">
      <c r="A268" s="1"/>
      <c r="B268" s="315" t="s">
        <v>330</v>
      </c>
      <c r="C268" s="316"/>
      <c r="D268" s="316"/>
      <c r="E268" s="316"/>
      <c r="F268" s="317"/>
      <c r="G268" s="185"/>
      <c r="I268" s="143" t="s">
        <v>331</v>
      </c>
    </row>
    <row r="269" spans="1:21" ht="15.75" thickBot="1">
      <c r="A269" s="3"/>
      <c r="B269" s="58"/>
      <c r="C269" s="64"/>
      <c r="D269" s="65"/>
      <c r="E269" s="64"/>
      <c r="F269" s="64"/>
      <c r="G269" s="186"/>
    </row>
    <row r="270" spans="1:21">
      <c r="A270" s="5" t="s">
        <v>0</v>
      </c>
      <c r="B270" s="6" t="s">
        <v>1</v>
      </c>
      <c r="C270" s="136" t="s">
        <v>373</v>
      </c>
      <c r="D270" s="136" t="s">
        <v>373</v>
      </c>
      <c r="E270" s="187" t="s">
        <v>2</v>
      </c>
      <c r="F270" s="136" t="s">
        <v>326</v>
      </c>
      <c r="G270" s="136" t="s">
        <v>326</v>
      </c>
      <c r="I270" s="33" t="s">
        <v>332</v>
      </c>
      <c r="J270" s="33" t="s">
        <v>333</v>
      </c>
      <c r="K270" s="33" t="s">
        <v>334</v>
      </c>
      <c r="L270" s="33" t="s">
        <v>335</v>
      </c>
    </row>
    <row r="271" spans="1:21" ht="15.75" thickBot="1">
      <c r="A271" s="7"/>
      <c r="B271" s="8"/>
      <c r="C271" s="66" t="s">
        <v>3</v>
      </c>
      <c r="D271" s="67" t="s">
        <v>4</v>
      </c>
      <c r="E271" s="188"/>
      <c r="F271" s="66" t="s">
        <v>3</v>
      </c>
      <c r="G271" s="67" t="s">
        <v>4</v>
      </c>
    </row>
    <row r="272" spans="1:21">
      <c r="A272" s="42">
        <v>246</v>
      </c>
      <c r="B272" s="44" t="s">
        <v>128</v>
      </c>
      <c r="C272" s="106"/>
      <c r="D272" s="107"/>
      <c r="E272" s="106"/>
      <c r="F272" s="106"/>
      <c r="G272" s="201"/>
      <c r="H272" s="31"/>
      <c r="I272" s="144">
        <f>3442-I275</f>
        <v>3183</v>
      </c>
      <c r="J272" s="145">
        <f>+D274*1.33</f>
        <v>80.404494276066742</v>
      </c>
      <c r="K272" s="33">
        <v>12</v>
      </c>
      <c r="L272" s="146">
        <f>+I272*J272*K272</f>
        <v>3071130.0633686455</v>
      </c>
      <c r="M272" s="146"/>
    </row>
    <row r="273" spans="1:21">
      <c r="A273" s="161"/>
      <c r="B273" s="17" t="s">
        <v>129</v>
      </c>
      <c r="C273" s="104"/>
      <c r="D273" s="105"/>
      <c r="E273" s="104"/>
      <c r="F273" s="104"/>
      <c r="G273" s="206"/>
      <c r="L273" s="146"/>
      <c r="M273" s="146"/>
    </row>
    <row r="274" spans="1:21">
      <c r="A274" s="13"/>
      <c r="B274" s="21" t="s">
        <v>53</v>
      </c>
      <c r="C274" s="80">
        <f>+D274*14/100+D274</f>
        <v>68.918137950914343</v>
      </c>
      <c r="D274" s="164">
        <f t="shared" ref="D274:D275" si="43">SUM(G274*9.9%)+G274</f>
        <v>60.454506974486272</v>
      </c>
      <c r="E274" s="80">
        <f>+D274/G274*100-100</f>
        <v>9.8999999999999915</v>
      </c>
      <c r="F274" s="80">
        <v>62.709861647783761</v>
      </c>
      <c r="G274" s="196">
        <v>55.008650568231367</v>
      </c>
      <c r="I274" s="33" t="s">
        <v>336</v>
      </c>
      <c r="L274" s="146"/>
      <c r="M274" s="146"/>
    </row>
    <row r="275" spans="1:21">
      <c r="A275" s="16"/>
      <c r="B275" s="160" t="s">
        <v>54</v>
      </c>
      <c r="C275" s="80">
        <f>+D275*14/100+D275</f>
        <v>68.918137950914343</v>
      </c>
      <c r="D275" s="164">
        <f t="shared" si="43"/>
        <v>60.454506974486272</v>
      </c>
      <c r="E275" s="80">
        <f>+D275/G275*100-100</f>
        <v>9.8999999999999915</v>
      </c>
      <c r="F275" s="80">
        <v>62.709861647783761</v>
      </c>
      <c r="G275" s="196">
        <v>55.008650568231367</v>
      </c>
      <c r="I275" s="33">
        <v>259</v>
      </c>
      <c r="J275" s="145">
        <f>+D274*1.33</f>
        <v>80.404494276066742</v>
      </c>
      <c r="K275" s="33">
        <v>12</v>
      </c>
      <c r="L275" s="146">
        <f>+I275*J275*K275</f>
        <v>249897.16821001543</v>
      </c>
      <c r="M275" s="146"/>
    </row>
    <row r="276" spans="1:21">
      <c r="A276" s="161"/>
      <c r="B276" s="160" t="s">
        <v>55</v>
      </c>
      <c r="C276" s="80">
        <f>+D276*14/100+D276</f>
        <v>68.918137950914343</v>
      </c>
      <c r="D276" s="164">
        <f>SUM(G276*9.9%)+G276</f>
        <v>60.454506974486272</v>
      </c>
      <c r="E276" s="80">
        <f>+D276/G276*100-100</f>
        <v>9.8999999999999915</v>
      </c>
      <c r="F276" s="80">
        <v>62.709861647783761</v>
      </c>
      <c r="G276" s="196">
        <v>55.008650568231367</v>
      </c>
      <c r="L276" s="146"/>
      <c r="M276" s="146"/>
    </row>
    <row r="277" spans="1:21">
      <c r="A277" s="161"/>
      <c r="B277" s="160"/>
      <c r="C277" s="71"/>
      <c r="D277" s="75"/>
      <c r="E277" s="71"/>
      <c r="F277" s="71"/>
      <c r="G277" s="203"/>
      <c r="L277" s="147">
        <f>SUM(L272:L276)</f>
        <v>3321027.2315786611</v>
      </c>
      <c r="M277" s="148"/>
    </row>
    <row r="278" spans="1:21" ht="15.75" thickBot="1">
      <c r="A278" s="16">
        <v>247</v>
      </c>
      <c r="B278" s="17" t="s">
        <v>130</v>
      </c>
      <c r="C278" s="73"/>
      <c r="D278" s="74"/>
      <c r="E278" s="73"/>
      <c r="F278" s="73"/>
      <c r="G278" s="203"/>
      <c r="J278" s="33" t="s">
        <v>337</v>
      </c>
      <c r="L278" s="149">
        <f>+L277*15/100</f>
        <v>498154.08473679912</v>
      </c>
      <c r="M278" s="149"/>
    </row>
    <row r="279" spans="1:21" ht="15.75" thickBot="1">
      <c r="A279" s="161"/>
      <c r="B279" s="17" t="s">
        <v>131</v>
      </c>
      <c r="C279" s="73"/>
      <c r="D279" s="74"/>
      <c r="E279" s="73"/>
      <c r="F279" s="73"/>
      <c r="G279" s="203"/>
      <c r="L279" s="150">
        <f>+L277-L278</f>
        <v>2822873.1468418622</v>
      </c>
      <c r="M279" s="32"/>
    </row>
    <row r="280" spans="1:21">
      <c r="A280" s="161"/>
      <c r="B280" s="21" t="s">
        <v>53</v>
      </c>
      <c r="C280" s="80">
        <f>+D280*14/100+D280</f>
        <v>170.19379577335818</v>
      </c>
      <c r="D280" s="164">
        <f t="shared" ref="D280:D282" si="44">SUM(G280*9.9%)+G280</f>
        <v>149.29280330996332</v>
      </c>
      <c r="E280" s="80">
        <f>+D280/G280*100-100</f>
        <v>9.8999999999999915</v>
      </c>
      <c r="F280" s="80">
        <v>154.86241653626769</v>
      </c>
      <c r="G280" s="196">
        <v>135.84422503181375</v>
      </c>
    </row>
    <row r="281" spans="1:21">
      <c r="A281" s="16"/>
      <c r="B281" s="160" t="s">
        <v>54</v>
      </c>
      <c r="C281" s="80">
        <f>+D281*14/100+D281</f>
        <v>170.19379577335818</v>
      </c>
      <c r="D281" s="164">
        <f t="shared" si="44"/>
        <v>149.29280330996332</v>
      </c>
      <c r="E281" s="80">
        <f>+D281/G281*100-100</f>
        <v>9.8999999999999915</v>
      </c>
      <c r="F281" s="80">
        <v>154.86241653626769</v>
      </c>
      <c r="G281" s="196">
        <v>135.84422503181375</v>
      </c>
    </row>
    <row r="282" spans="1:21">
      <c r="A282" s="161"/>
      <c r="B282" s="160" t="s">
        <v>55</v>
      </c>
      <c r="C282" s="80">
        <f>+D282*14/100+D282</f>
        <v>170.19379577335818</v>
      </c>
      <c r="D282" s="164">
        <f t="shared" si="44"/>
        <v>149.29280330996332</v>
      </c>
      <c r="E282" s="80">
        <f>+D282/G282*100-100</f>
        <v>9.8999999999999915</v>
      </c>
      <c r="F282" s="80">
        <v>154.86241653626769</v>
      </c>
      <c r="G282" s="196">
        <v>135.84422503181375</v>
      </c>
    </row>
    <row r="283" spans="1:21" s="159" customFormat="1">
      <c r="A283" s="45"/>
      <c r="B283" s="4"/>
      <c r="C283" s="208"/>
      <c r="D283" s="221"/>
      <c r="E283" s="208"/>
      <c r="F283" s="208"/>
      <c r="G283" s="222"/>
      <c r="H283" s="162"/>
      <c r="I283" s="162"/>
      <c r="J283" s="162"/>
      <c r="K283" s="162"/>
      <c r="L283" s="162"/>
      <c r="M283" s="162"/>
      <c r="N283" s="162"/>
      <c r="O283" s="162"/>
      <c r="P283" s="162"/>
      <c r="Q283" s="162"/>
      <c r="R283" s="162"/>
      <c r="S283" s="162"/>
      <c r="T283" s="162"/>
      <c r="U283" s="162"/>
    </row>
    <row r="284" spans="1:21" s="159" customFormat="1">
      <c r="A284" s="16">
        <v>247</v>
      </c>
      <c r="B284" s="17" t="s">
        <v>371</v>
      </c>
      <c r="C284" s="73"/>
      <c r="D284" s="74"/>
      <c r="E284" s="73"/>
      <c r="F284" s="73"/>
      <c r="G284" s="203"/>
      <c r="H284" s="162"/>
      <c r="I284" s="162"/>
      <c r="J284" s="162"/>
      <c r="K284" s="162"/>
      <c r="L284" s="162"/>
      <c r="M284" s="162"/>
      <c r="N284" s="162"/>
      <c r="O284" s="162"/>
      <c r="P284" s="162"/>
      <c r="Q284" s="162"/>
      <c r="R284" s="162"/>
      <c r="S284" s="162"/>
      <c r="T284" s="162"/>
      <c r="U284" s="162"/>
    </row>
    <row r="285" spans="1:21" s="159" customFormat="1">
      <c r="A285" s="161"/>
      <c r="B285" s="17" t="s">
        <v>261</v>
      </c>
      <c r="C285" s="73"/>
      <c r="D285" s="74"/>
      <c r="E285" s="73"/>
      <c r="F285" s="73"/>
      <c r="G285" s="203"/>
      <c r="H285" s="162"/>
      <c r="K285" s="162"/>
      <c r="L285" s="162"/>
      <c r="M285" s="162"/>
      <c r="N285" s="162"/>
      <c r="O285" s="162"/>
      <c r="P285" s="162"/>
      <c r="Q285" s="162"/>
      <c r="R285" s="162"/>
      <c r="S285" s="162"/>
      <c r="T285" s="162"/>
      <c r="U285" s="162"/>
    </row>
    <row r="286" spans="1:21">
      <c r="A286" s="161"/>
      <c r="B286" s="21" t="s">
        <v>53</v>
      </c>
      <c r="C286" s="80">
        <f>+D286*14/100+D286</f>
        <v>494.54142780000001</v>
      </c>
      <c r="D286" s="164">
        <f t="shared" ref="D286:D288" si="45">SUM(G286*9.9%)+G286</f>
        <v>433.80826999999999</v>
      </c>
      <c r="E286" s="80">
        <f t="shared" ref="E286:E288" si="46">+D286/G286*100-100</f>
        <v>9.8999999999999915</v>
      </c>
      <c r="F286" s="80">
        <v>449.99220000000003</v>
      </c>
      <c r="G286" s="196">
        <v>394.73</v>
      </c>
    </row>
    <row r="287" spans="1:21" s="159" customFormat="1">
      <c r="A287" s="223"/>
      <c r="B287" s="160" t="s">
        <v>54</v>
      </c>
      <c r="C287" s="80">
        <f>+D287*14/100+D287</f>
        <v>494.54142780000001</v>
      </c>
      <c r="D287" s="164">
        <f t="shared" si="45"/>
        <v>433.80826999999999</v>
      </c>
      <c r="E287" s="80">
        <f t="shared" si="46"/>
        <v>9.8999999999999915</v>
      </c>
      <c r="F287" s="80">
        <v>449.99220000000003</v>
      </c>
      <c r="G287" s="164">
        <v>394.73</v>
      </c>
      <c r="H287" s="162"/>
      <c r="I287" s="138"/>
      <c r="J287" s="139"/>
      <c r="K287" s="162"/>
      <c r="L287" s="162"/>
      <c r="M287" s="162"/>
      <c r="N287" s="162"/>
      <c r="O287" s="162"/>
      <c r="P287" s="162"/>
      <c r="Q287" s="162"/>
      <c r="R287" s="162"/>
      <c r="S287" s="162"/>
      <c r="T287" s="162"/>
      <c r="U287" s="162"/>
    </row>
    <row r="288" spans="1:21" s="159" customFormat="1" ht="15.75" thickBot="1">
      <c r="A288" s="223"/>
      <c r="B288" s="160" t="s">
        <v>55</v>
      </c>
      <c r="C288" s="80">
        <f>+D288*14/100+D288</f>
        <v>494.54142780000001</v>
      </c>
      <c r="D288" s="164">
        <f t="shared" si="45"/>
        <v>433.80826999999999</v>
      </c>
      <c r="E288" s="80">
        <f t="shared" si="46"/>
        <v>9.8999999999999915</v>
      </c>
      <c r="F288" s="80">
        <v>449.99220000000003</v>
      </c>
      <c r="G288" s="164">
        <v>394.73</v>
      </c>
      <c r="H288" s="162"/>
      <c r="I288" s="162"/>
      <c r="J288" s="162"/>
      <c r="K288" s="162"/>
      <c r="L288" s="162"/>
      <c r="M288" s="162"/>
      <c r="N288" s="162"/>
      <c r="O288" s="162"/>
      <c r="P288" s="162"/>
      <c r="Q288" s="162"/>
      <c r="R288" s="162"/>
      <c r="S288" s="162"/>
      <c r="T288" s="162"/>
      <c r="U288" s="162"/>
    </row>
    <row r="289" spans="1:21" ht="15.75" thickBot="1">
      <c r="A289" s="28"/>
      <c r="B289" s="29"/>
      <c r="C289" s="68"/>
      <c r="D289" s="69"/>
      <c r="E289" s="68"/>
      <c r="F289" s="68"/>
      <c r="G289" s="202"/>
      <c r="I289" s="37">
        <v>135</v>
      </c>
      <c r="J289" s="38" t="s">
        <v>132</v>
      </c>
    </row>
    <row r="290" spans="1:21" ht="15.75" thickBot="1">
      <c r="A290" s="166">
        <v>135</v>
      </c>
      <c r="B290" s="167" t="s">
        <v>132</v>
      </c>
      <c r="C290" s="168"/>
      <c r="D290" s="169"/>
      <c r="E290" s="210"/>
      <c r="F290" s="210"/>
      <c r="G290" s="199"/>
      <c r="I290" s="33" t="s">
        <v>338</v>
      </c>
    </row>
    <row r="291" spans="1:21">
      <c r="A291" s="19"/>
      <c r="B291" s="170" t="s">
        <v>125</v>
      </c>
      <c r="C291" s="171"/>
      <c r="D291" s="172"/>
      <c r="E291" s="171"/>
      <c r="F291" s="171"/>
      <c r="G291" s="200"/>
      <c r="I291" s="142">
        <v>2487</v>
      </c>
      <c r="J291" s="34">
        <v>159</v>
      </c>
      <c r="K291" s="142">
        <v>12</v>
      </c>
      <c r="L291" s="34">
        <f>+I291*J291*K291</f>
        <v>4745196</v>
      </c>
      <c r="M291" s="34"/>
      <c r="N291" s="34"/>
      <c r="O291" s="34"/>
      <c r="P291" s="34"/>
      <c r="Q291" s="34"/>
      <c r="R291" s="34"/>
      <c r="S291" s="34"/>
      <c r="T291" s="34"/>
      <c r="U291" s="34"/>
    </row>
    <row r="292" spans="1:21">
      <c r="A292" s="161"/>
      <c r="B292" s="26" t="s">
        <v>386</v>
      </c>
      <c r="C292" s="110"/>
      <c r="D292" s="72"/>
      <c r="E292" s="110"/>
      <c r="F292" s="110"/>
      <c r="G292" s="203"/>
      <c r="I292" s="142" t="s">
        <v>339</v>
      </c>
      <c r="J292" s="34"/>
      <c r="K292" s="142"/>
      <c r="L292" s="34"/>
      <c r="M292" s="34"/>
      <c r="N292" s="34"/>
      <c r="O292" s="34"/>
      <c r="P292" s="34"/>
      <c r="Q292" s="34"/>
      <c r="R292" s="34"/>
      <c r="S292" s="34"/>
      <c r="T292" s="34"/>
      <c r="U292" s="34"/>
    </row>
    <row r="293" spans="1:21">
      <c r="A293" s="161"/>
      <c r="B293" s="17" t="s">
        <v>126</v>
      </c>
      <c r="C293" s="110"/>
      <c r="D293" s="72"/>
      <c r="E293" s="110"/>
      <c r="F293" s="110"/>
      <c r="G293" s="203"/>
      <c r="I293" s="142"/>
      <c r="J293" s="34"/>
      <c r="K293" s="142"/>
      <c r="L293" s="34"/>
      <c r="M293" s="34"/>
      <c r="N293" s="34"/>
      <c r="O293" s="34"/>
      <c r="P293" s="34"/>
      <c r="Q293" s="34"/>
      <c r="R293" s="34"/>
      <c r="S293" s="34"/>
      <c r="T293" s="34"/>
      <c r="U293" s="34"/>
    </row>
    <row r="294" spans="1:21">
      <c r="A294" s="161"/>
      <c r="B294" s="17" t="s">
        <v>127</v>
      </c>
      <c r="C294" s="110"/>
      <c r="D294" s="72"/>
      <c r="E294" s="110"/>
      <c r="F294" s="110"/>
      <c r="G294" s="203"/>
      <c r="I294" s="142">
        <v>71</v>
      </c>
      <c r="J294" s="34">
        <v>106</v>
      </c>
      <c r="K294" s="142">
        <v>12</v>
      </c>
      <c r="L294" s="34">
        <f>+I294*J294*K294</f>
        <v>90312</v>
      </c>
      <c r="M294" s="34"/>
      <c r="N294" s="34"/>
      <c r="O294" s="34"/>
      <c r="P294" s="34"/>
      <c r="Q294" s="34"/>
      <c r="R294" s="34"/>
      <c r="S294" s="34"/>
      <c r="T294" s="34"/>
      <c r="U294" s="34"/>
    </row>
    <row r="295" spans="1:21">
      <c r="A295" s="161"/>
      <c r="B295" s="17"/>
      <c r="C295" s="110"/>
      <c r="D295" s="72"/>
      <c r="E295" s="110"/>
      <c r="F295" s="110"/>
      <c r="G295" s="203"/>
      <c r="I295" s="142" t="s">
        <v>340</v>
      </c>
      <c r="J295" s="34"/>
      <c r="K295" s="142"/>
      <c r="L295" s="34"/>
      <c r="M295" s="34"/>
      <c r="N295" s="34"/>
      <c r="O295" s="34"/>
      <c r="P295" s="34"/>
      <c r="Q295" s="34"/>
      <c r="R295" s="34"/>
      <c r="S295" s="34"/>
      <c r="T295" s="34"/>
      <c r="U295" s="34"/>
    </row>
    <row r="296" spans="1:21">
      <c r="A296" s="16">
        <v>240</v>
      </c>
      <c r="B296" s="17" t="s">
        <v>133</v>
      </c>
      <c r="C296" s="73"/>
      <c r="D296" s="74"/>
      <c r="E296" s="73"/>
      <c r="F296" s="73"/>
      <c r="G296" s="203"/>
      <c r="I296" s="142">
        <v>1</v>
      </c>
      <c r="J296" s="34">
        <f>+G329</f>
        <v>0</v>
      </c>
      <c r="K296" s="142">
        <v>12</v>
      </c>
      <c r="L296" s="34">
        <f>+I296*J296*K296</f>
        <v>0</v>
      </c>
      <c r="M296" s="34"/>
      <c r="N296" s="34"/>
      <c r="O296" s="34"/>
      <c r="P296" s="34"/>
      <c r="Q296" s="34"/>
      <c r="R296" s="34"/>
      <c r="S296" s="34"/>
      <c r="T296" s="34"/>
      <c r="U296" s="34"/>
    </row>
    <row r="297" spans="1:21">
      <c r="A297" s="161"/>
      <c r="B297" s="160" t="s">
        <v>134</v>
      </c>
      <c r="C297" s="80">
        <f>+D297*14/100+D297</f>
        <v>166.64811874680601</v>
      </c>
      <c r="D297" s="164">
        <f>SUM(G297*9.9%)+G297</f>
        <v>146.1825603042158</v>
      </c>
      <c r="E297" s="80">
        <f>+D297/G297*100-100</f>
        <v>9.9000000000000199</v>
      </c>
      <c r="F297" s="80">
        <v>151.63614080692082</v>
      </c>
      <c r="G297" s="196">
        <v>133.01415860256213</v>
      </c>
      <c r="I297" s="142" t="s">
        <v>341</v>
      </c>
      <c r="J297" s="34"/>
      <c r="K297" s="142"/>
      <c r="L297" s="34"/>
      <c r="M297" s="34"/>
      <c r="N297" s="34"/>
      <c r="O297" s="34"/>
      <c r="P297" s="34"/>
      <c r="Q297" s="34"/>
      <c r="R297" s="34"/>
      <c r="S297" s="34"/>
      <c r="T297" s="34"/>
      <c r="U297" s="34"/>
    </row>
    <row r="298" spans="1:21">
      <c r="A298" s="161"/>
      <c r="B298" s="160"/>
      <c r="C298" s="71"/>
      <c r="D298" s="75"/>
      <c r="E298" s="71"/>
      <c r="F298" s="80"/>
      <c r="G298" s="196"/>
      <c r="I298" s="140">
        <v>35</v>
      </c>
      <c r="J298" s="34">
        <v>106</v>
      </c>
      <c r="K298" s="142">
        <v>12</v>
      </c>
      <c r="L298" s="34">
        <f>+I298*J298*K298</f>
        <v>44520</v>
      </c>
      <c r="M298" s="34"/>
      <c r="N298" s="34"/>
      <c r="O298" s="34"/>
      <c r="P298" s="34"/>
      <c r="Q298" s="34"/>
      <c r="R298" s="34"/>
      <c r="S298" s="34"/>
      <c r="T298" s="34"/>
      <c r="U298" s="34"/>
    </row>
    <row r="299" spans="1:21">
      <c r="A299" s="40">
        <v>248</v>
      </c>
      <c r="B299" s="17" t="s">
        <v>289</v>
      </c>
      <c r="C299" s="73"/>
      <c r="D299" s="74"/>
      <c r="E299" s="73"/>
      <c r="F299" s="73"/>
      <c r="G299" s="196"/>
      <c r="I299" s="142"/>
      <c r="J299" s="34"/>
      <c r="K299" s="142"/>
      <c r="L299" s="32"/>
      <c r="M299" s="32"/>
      <c r="N299" s="34"/>
      <c r="O299" s="34"/>
      <c r="P299" s="34"/>
      <c r="Q299" s="34"/>
      <c r="R299" s="34"/>
      <c r="S299" s="34"/>
      <c r="T299" s="34"/>
      <c r="U299" s="34"/>
    </row>
    <row r="300" spans="1:21">
      <c r="A300" s="161"/>
      <c r="B300" s="21" t="s">
        <v>53</v>
      </c>
      <c r="C300" s="80">
        <f>+D300*14/100+D300</f>
        <v>37.405365670489957</v>
      </c>
      <c r="D300" s="164">
        <f t="shared" ref="D300:D302" si="47">SUM(G300*9.9%)+G300</f>
        <v>32.811724272359612</v>
      </c>
      <c r="E300" s="80">
        <f>+D300/G300*100-100</f>
        <v>9.8999999999999915</v>
      </c>
      <c r="F300" s="80">
        <v>34.035819536387585</v>
      </c>
      <c r="G300" s="196">
        <v>29.855982049462796</v>
      </c>
      <c r="I300" s="142" t="s">
        <v>146</v>
      </c>
      <c r="J300" s="34"/>
      <c r="K300" s="142"/>
      <c r="L300" s="34"/>
      <c r="M300" s="34"/>
      <c r="N300" s="34"/>
      <c r="O300" s="34"/>
      <c r="P300" s="34"/>
      <c r="Q300" s="34"/>
      <c r="R300" s="34"/>
      <c r="S300" s="34"/>
      <c r="T300" s="34"/>
      <c r="U300" s="34"/>
    </row>
    <row r="301" spans="1:21">
      <c r="A301" s="23"/>
      <c r="B301" s="160" t="s">
        <v>54</v>
      </c>
      <c r="C301" s="80">
        <f>+D301*14/100+D301</f>
        <v>37.405365670489957</v>
      </c>
      <c r="D301" s="164">
        <f t="shared" si="47"/>
        <v>32.811724272359612</v>
      </c>
      <c r="E301" s="80">
        <f>+D301/G301*100-100</f>
        <v>9.8999999999999915</v>
      </c>
      <c r="F301" s="80">
        <v>34.035819536387585</v>
      </c>
      <c r="G301" s="196">
        <v>29.855982049462796</v>
      </c>
      <c r="I301" s="142">
        <v>131</v>
      </c>
      <c r="J301" s="34">
        <v>250.04</v>
      </c>
      <c r="K301" s="142">
        <v>12</v>
      </c>
      <c r="L301" s="34">
        <f>+I301*J301*K301</f>
        <v>393062.88</v>
      </c>
      <c r="M301" s="34"/>
      <c r="N301" s="34"/>
      <c r="O301" s="34"/>
      <c r="P301" s="34"/>
      <c r="Q301" s="34"/>
      <c r="R301" s="34"/>
      <c r="S301" s="34"/>
      <c r="T301" s="34"/>
      <c r="U301" s="34"/>
    </row>
    <row r="302" spans="1:21">
      <c r="A302" s="161"/>
      <c r="B302" s="160" t="s">
        <v>55</v>
      </c>
      <c r="C302" s="80">
        <f>+D302*14/100+D302</f>
        <v>37.405365670489957</v>
      </c>
      <c r="D302" s="164">
        <f t="shared" si="47"/>
        <v>32.811724272359612</v>
      </c>
      <c r="E302" s="80">
        <f>+D302/G302*100-100</f>
        <v>9.8999999999999915</v>
      </c>
      <c r="F302" s="80">
        <v>34.035819536387585</v>
      </c>
      <c r="G302" s="196">
        <v>29.855982049462796</v>
      </c>
      <c r="I302" s="142" t="s">
        <v>342</v>
      </c>
      <c r="J302" s="34"/>
      <c r="K302" s="142" t="s">
        <v>26</v>
      </c>
      <c r="L302" s="34"/>
      <c r="M302" s="34"/>
      <c r="N302" s="34"/>
      <c r="O302" s="34"/>
      <c r="P302" s="34"/>
      <c r="Q302" s="34"/>
      <c r="R302" s="34"/>
      <c r="S302" s="34"/>
      <c r="T302" s="34"/>
      <c r="U302" s="34"/>
    </row>
    <row r="303" spans="1:21">
      <c r="A303" s="161"/>
      <c r="B303" s="160"/>
      <c r="C303" s="71"/>
      <c r="D303" s="75"/>
      <c r="E303" s="71"/>
      <c r="F303" s="71"/>
      <c r="G303" s="203"/>
      <c r="I303" s="142">
        <v>565</v>
      </c>
      <c r="J303" s="34">
        <v>74.7</v>
      </c>
      <c r="K303" s="142">
        <v>12</v>
      </c>
      <c r="L303" s="34">
        <f>+I303*J303*K303</f>
        <v>506466</v>
      </c>
      <c r="M303" s="34"/>
      <c r="N303" s="34"/>
      <c r="O303" s="34"/>
      <c r="P303" s="34"/>
      <c r="Q303" s="34"/>
      <c r="R303" s="34"/>
      <c r="S303" s="34"/>
      <c r="T303" s="34"/>
      <c r="U303" s="34"/>
    </row>
    <row r="304" spans="1:21">
      <c r="A304" s="16"/>
      <c r="B304" s="160"/>
      <c r="C304" s="71"/>
      <c r="D304" s="75"/>
      <c r="E304" s="71"/>
      <c r="F304" s="71"/>
      <c r="G304" s="203"/>
      <c r="I304" s="142" t="s">
        <v>343</v>
      </c>
      <c r="J304" s="34"/>
      <c r="K304" s="142"/>
      <c r="L304" s="34"/>
      <c r="M304" s="34"/>
      <c r="N304" s="34"/>
      <c r="O304" s="34"/>
      <c r="P304" s="34"/>
      <c r="Q304" s="34"/>
      <c r="R304" s="34"/>
      <c r="S304" s="34"/>
      <c r="T304" s="34"/>
      <c r="U304" s="34"/>
    </row>
    <row r="305" spans="1:21">
      <c r="A305" s="161"/>
      <c r="B305" s="160"/>
      <c r="C305" s="71"/>
      <c r="D305" s="75"/>
      <c r="E305" s="71"/>
      <c r="F305" s="71"/>
      <c r="G305" s="203"/>
      <c r="I305" s="142">
        <v>9</v>
      </c>
      <c r="J305" s="34">
        <v>106</v>
      </c>
      <c r="K305" s="142">
        <v>12</v>
      </c>
      <c r="L305" s="34">
        <f>+I305*J305*K305</f>
        <v>11448</v>
      </c>
      <c r="M305" s="34"/>
      <c r="N305" s="34"/>
      <c r="O305" s="34"/>
      <c r="P305" s="34"/>
      <c r="Q305" s="34"/>
      <c r="R305" s="34"/>
      <c r="S305" s="34"/>
      <c r="T305" s="34"/>
      <c r="U305" s="34"/>
    </row>
    <row r="306" spans="1:21">
      <c r="A306" s="16">
        <v>249</v>
      </c>
      <c r="B306" s="17" t="s">
        <v>311</v>
      </c>
      <c r="C306" s="73"/>
      <c r="D306" s="74"/>
      <c r="E306" s="73"/>
      <c r="F306" s="73"/>
      <c r="G306" s="203"/>
      <c r="I306" s="142"/>
      <c r="J306" s="34"/>
      <c r="K306" s="142"/>
      <c r="L306" s="151">
        <f>SUM(L291:L305)</f>
        <v>5791004.8799999999</v>
      </c>
      <c r="M306" s="32"/>
      <c r="N306" s="34"/>
      <c r="O306" s="34"/>
      <c r="P306" s="34"/>
      <c r="Q306" s="34"/>
      <c r="R306" s="34"/>
      <c r="S306" s="34"/>
      <c r="T306" s="34"/>
      <c r="U306" s="34"/>
    </row>
    <row r="307" spans="1:21">
      <c r="A307" s="16"/>
      <c r="B307" s="17" t="s">
        <v>131</v>
      </c>
      <c r="C307" s="73"/>
      <c r="D307" s="74"/>
      <c r="E307" s="73"/>
      <c r="F307" s="73"/>
      <c r="G307" s="203"/>
      <c r="J307" s="33" t="s">
        <v>344</v>
      </c>
      <c r="L307" s="34">
        <f>+L306*10/100</f>
        <v>579100.48800000001</v>
      </c>
      <c r="N307" s="34"/>
      <c r="O307" s="34"/>
      <c r="P307" s="34"/>
      <c r="Q307" s="34"/>
      <c r="R307" s="34"/>
      <c r="S307" s="34"/>
      <c r="T307" s="34"/>
      <c r="U307" s="34"/>
    </row>
    <row r="308" spans="1:21" ht="15.75" thickBot="1">
      <c r="A308" s="161"/>
      <c r="B308" s="21" t="s">
        <v>53</v>
      </c>
      <c r="C308" s="80">
        <f>+D308*14/100+D308</f>
        <v>134.12653969204771</v>
      </c>
      <c r="D308" s="164">
        <f t="shared" ref="D308:D310" si="48">SUM(G308*9.9%)+G308</f>
        <v>117.65485937898922</v>
      </c>
      <c r="E308" s="80">
        <f>+D308/G308*100-100</f>
        <v>9.8999999999999915</v>
      </c>
      <c r="F308" s="80">
        <v>122.04416714472039</v>
      </c>
      <c r="G308" s="196">
        <v>107.05628696905298</v>
      </c>
      <c r="L308" s="152">
        <f>+L306-L307</f>
        <v>5211904.392</v>
      </c>
      <c r="N308" s="34"/>
      <c r="O308" s="34"/>
      <c r="P308" s="34"/>
      <c r="Q308" s="34"/>
      <c r="R308" s="34"/>
      <c r="S308" s="34"/>
      <c r="T308" s="34"/>
      <c r="U308" s="34"/>
    </row>
    <row r="309" spans="1:21" ht="15.75" thickTop="1">
      <c r="A309" s="161"/>
      <c r="B309" s="160" t="s">
        <v>54</v>
      </c>
      <c r="C309" s="80">
        <f>+D309*14/100+D309</f>
        <v>134.12653969204771</v>
      </c>
      <c r="D309" s="164">
        <f t="shared" si="48"/>
        <v>117.65485937898922</v>
      </c>
      <c r="E309" s="80">
        <f>+D309/G309*100-100</f>
        <v>9.8999999999999915</v>
      </c>
      <c r="F309" s="80">
        <v>122.04416714472039</v>
      </c>
      <c r="G309" s="196">
        <v>107.05628696905298</v>
      </c>
      <c r="N309" s="34"/>
      <c r="O309" s="34"/>
      <c r="P309" s="34"/>
      <c r="Q309" s="34"/>
      <c r="R309" s="34"/>
      <c r="S309" s="34"/>
      <c r="T309" s="34"/>
      <c r="U309" s="34"/>
    </row>
    <row r="310" spans="1:21">
      <c r="A310" s="45"/>
      <c r="B310" s="160" t="s">
        <v>55</v>
      </c>
      <c r="C310" s="80">
        <f>+D310*14/100+D310</f>
        <v>134.12653969204771</v>
      </c>
      <c r="D310" s="164">
        <f t="shared" si="48"/>
        <v>117.65485937898922</v>
      </c>
      <c r="E310" s="80">
        <f>+D310/G310*100-100</f>
        <v>9.8999999999999915</v>
      </c>
      <c r="F310" s="80">
        <v>122.04416714472039</v>
      </c>
      <c r="G310" s="196">
        <v>107.05628696905298</v>
      </c>
      <c r="N310" s="34"/>
      <c r="O310" s="34"/>
      <c r="P310" s="34"/>
      <c r="Q310" s="34"/>
      <c r="R310" s="34"/>
      <c r="S310" s="34"/>
      <c r="T310" s="34"/>
      <c r="U310" s="34"/>
    </row>
    <row r="311" spans="1:21">
      <c r="A311" s="161"/>
      <c r="B311" s="160"/>
      <c r="C311" s="93"/>
      <c r="D311" s="94"/>
      <c r="E311" s="93"/>
      <c r="F311" s="93"/>
      <c r="G311" s="206"/>
      <c r="N311" s="34"/>
      <c r="O311" s="34"/>
      <c r="P311" s="34"/>
      <c r="Q311" s="34"/>
      <c r="R311" s="34"/>
      <c r="S311" s="34"/>
      <c r="T311" s="34"/>
      <c r="U311" s="34"/>
    </row>
    <row r="312" spans="1:21">
      <c r="A312" s="23"/>
      <c r="B312" s="48" t="s">
        <v>135</v>
      </c>
      <c r="C312" s="111"/>
      <c r="D312" s="112"/>
      <c r="E312" s="111"/>
      <c r="F312" s="111"/>
      <c r="G312" s="203"/>
      <c r="N312" s="34"/>
      <c r="O312" s="34"/>
      <c r="P312" s="34"/>
      <c r="Q312" s="34"/>
      <c r="R312" s="34"/>
      <c r="S312" s="34"/>
      <c r="T312" s="34"/>
      <c r="U312" s="34"/>
    </row>
    <row r="313" spans="1:21">
      <c r="A313" s="161"/>
      <c r="B313" s="15" t="s">
        <v>136</v>
      </c>
      <c r="C313" s="110"/>
      <c r="D313" s="72"/>
      <c r="E313" s="110"/>
      <c r="F313" s="110"/>
      <c r="G313" s="203"/>
      <c r="N313" s="34"/>
      <c r="O313" s="34"/>
      <c r="P313" s="34"/>
      <c r="Q313" s="34"/>
      <c r="R313" s="34"/>
      <c r="S313" s="34"/>
      <c r="T313" s="34"/>
      <c r="U313" s="34"/>
    </row>
    <row r="314" spans="1:21">
      <c r="A314" s="161"/>
      <c r="B314" s="160"/>
      <c r="C314" s="71"/>
      <c r="D314" s="75"/>
      <c r="E314" s="71"/>
      <c r="F314" s="71"/>
      <c r="G314" s="203"/>
      <c r="N314" s="34"/>
      <c r="O314" s="34"/>
      <c r="P314" s="34"/>
      <c r="Q314" s="34"/>
      <c r="R314" s="34"/>
      <c r="S314" s="34"/>
      <c r="T314" s="34"/>
      <c r="U314" s="34"/>
    </row>
    <row r="315" spans="1:21">
      <c r="A315" s="161"/>
      <c r="B315" s="15" t="s">
        <v>137</v>
      </c>
      <c r="C315" s="110"/>
      <c r="D315" s="72"/>
      <c r="E315" s="110"/>
      <c r="F315" s="110"/>
      <c r="G315" s="203"/>
      <c r="I315" s="142" t="s">
        <v>345</v>
      </c>
      <c r="J315" s="34"/>
      <c r="K315" s="142"/>
      <c r="L315" s="34"/>
      <c r="M315" s="34"/>
      <c r="N315" s="34"/>
      <c r="O315" s="34"/>
      <c r="P315" s="34"/>
      <c r="Q315" s="34"/>
      <c r="R315" s="34"/>
      <c r="S315" s="34"/>
      <c r="T315" s="34"/>
      <c r="U315" s="34"/>
    </row>
    <row r="316" spans="1:21">
      <c r="A316" s="161"/>
      <c r="B316" s="15" t="s">
        <v>138</v>
      </c>
      <c r="C316" s="110"/>
      <c r="D316" s="72"/>
      <c r="E316" s="110"/>
      <c r="F316" s="110"/>
      <c r="G316" s="203"/>
      <c r="I316" s="142" t="s">
        <v>54</v>
      </c>
      <c r="J316" s="34"/>
      <c r="K316" s="142"/>
      <c r="L316" s="34"/>
      <c r="M316" s="34"/>
      <c r="N316" s="34"/>
      <c r="O316" s="34"/>
      <c r="P316" s="34"/>
      <c r="Q316" s="34"/>
      <c r="R316" s="34"/>
      <c r="S316" s="34"/>
      <c r="T316" s="34"/>
      <c r="U316" s="34"/>
    </row>
    <row r="317" spans="1:21">
      <c r="A317" s="161"/>
      <c r="B317" s="15" t="s">
        <v>139</v>
      </c>
      <c r="C317" s="110"/>
      <c r="D317" s="72"/>
      <c r="E317" s="110"/>
      <c r="F317" s="110"/>
      <c r="G317" s="203"/>
      <c r="I317" s="142">
        <v>384</v>
      </c>
      <c r="J317" s="34">
        <f>D301</f>
        <v>32.811724272359612</v>
      </c>
      <c r="K317" s="142">
        <v>12</v>
      </c>
      <c r="L317" s="34">
        <f>+I317*J317*K317</f>
        <v>151196.42544703308</v>
      </c>
      <c r="M317" s="34"/>
      <c r="N317" s="34"/>
      <c r="O317" s="34"/>
      <c r="P317" s="34"/>
      <c r="Q317" s="34"/>
      <c r="R317" s="34"/>
      <c r="S317" s="34"/>
      <c r="T317" s="34"/>
      <c r="U317" s="34"/>
    </row>
    <row r="318" spans="1:21">
      <c r="A318" s="161"/>
      <c r="B318" s="160"/>
      <c r="C318" s="71"/>
      <c r="D318" s="75"/>
      <c r="E318" s="71"/>
      <c r="F318" s="71"/>
      <c r="G318" s="203"/>
      <c r="I318" s="142" t="s">
        <v>55</v>
      </c>
      <c r="J318" s="34"/>
      <c r="K318" s="142"/>
      <c r="L318" s="34"/>
      <c r="M318" s="34"/>
      <c r="N318" s="34"/>
      <c r="O318" s="34"/>
      <c r="P318" s="34"/>
      <c r="Q318" s="34"/>
      <c r="R318" s="34"/>
      <c r="S318" s="34"/>
      <c r="T318" s="34"/>
      <c r="U318" s="34"/>
    </row>
    <row r="319" spans="1:21">
      <c r="A319" s="16">
        <v>258</v>
      </c>
      <c r="B319" s="17" t="s">
        <v>140</v>
      </c>
      <c r="C319" s="80">
        <f>+D319*14/100+D319</f>
        <v>181.32167762407244</v>
      </c>
      <c r="D319" s="164">
        <f>SUM(G319*9.9%)+G319</f>
        <v>159.05410317901089</v>
      </c>
      <c r="E319" s="80">
        <f>+D319/G319*100-100</f>
        <v>9.8999999999999915</v>
      </c>
      <c r="F319" s="80">
        <v>164.98787772891029</v>
      </c>
      <c r="G319" s="196">
        <v>144.72620853413184</v>
      </c>
      <c r="I319" s="142">
        <v>266</v>
      </c>
      <c r="J319" s="34">
        <f>D300</f>
        <v>32.811724272359612</v>
      </c>
      <c r="K319" s="142">
        <v>12</v>
      </c>
      <c r="L319" s="34">
        <f>+I319*J319*K319</f>
        <v>104735.02387737189</v>
      </c>
      <c r="M319" s="34"/>
      <c r="N319" s="34"/>
      <c r="O319" s="34"/>
      <c r="P319" s="34"/>
      <c r="Q319" s="34"/>
      <c r="R319" s="34"/>
      <c r="S319" s="34"/>
      <c r="T319" s="34"/>
      <c r="U319" s="34"/>
    </row>
    <row r="320" spans="1:21">
      <c r="A320" s="161"/>
      <c r="B320" s="160"/>
      <c r="C320" s="71"/>
      <c r="D320" s="75"/>
      <c r="E320" s="71"/>
      <c r="F320" s="80"/>
      <c r="G320" s="196"/>
      <c r="I320" s="142" t="s">
        <v>53</v>
      </c>
      <c r="J320" s="34"/>
      <c r="K320" s="142"/>
      <c r="L320" s="34"/>
      <c r="M320" s="34"/>
      <c r="N320" s="34"/>
      <c r="O320" s="34"/>
      <c r="P320" s="34"/>
      <c r="Q320" s="34"/>
      <c r="R320" s="34"/>
      <c r="S320" s="34"/>
      <c r="T320" s="34"/>
      <c r="U320" s="34"/>
    </row>
    <row r="321" spans="1:21">
      <c r="A321" s="16">
        <v>271</v>
      </c>
      <c r="B321" s="17" t="s">
        <v>141</v>
      </c>
      <c r="C321" s="73"/>
      <c r="D321" s="74"/>
      <c r="E321" s="73"/>
      <c r="F321" s="73"/>
      <c r="G321" s="196"/>
      <c r="I321" s="142">
        <v>159</v>
      </c>
      <c r="J321" s="34">
        <f>D300</f>
        <v>32.811724272359612</v>
      </c>
      <c r="K321" s="142">
        <v>12</v>
      </c>
      <c r="L321" s="34">
        <f>+I321*J321*K321</f>
        <v>62604.769911662144</v>
      </c>
      <c r="M321" s="34"/>
      <c r="N321" s="34"/>
      <c r="O321" s="34"/>
      <c r="P321" s="34"/>
      <c r="Q321" s="34"/>
      <c r="R321" s="34"/>
      <c r="S321" s="34"/>
      <c r="T321" s="34"/>
      <c r="U321" s="34"/>
    </row>
    <row r="322" spans="1:21" s="159" customFormat="1" ht="15.75" thickBot="1">
      <c r="A322" s="161"/>
      <c r="B322" s="160" t="s">
        <v>383</v>
      </c>
      <c r="C322" s="80">
        <f t="shared" ref="C322" si="49">+D322*14/100+D322</f>
        <v>199.21409586170739</v>
      </c>
      <c r="D322" s="164">
        <f t="shared" ref="D322:D327" si="50">SUM(G322*9.9%)+G322</f>
        <v>174.74920689623454</v>
      </c>
      <c r="E322" s="80">
        <f t="shared" ref="E322" si="51">+D322/G322*100-100</f>
        <v>9.8999999999999915</v>
      </c>
      <c r="F322" s="80">
        <v>181.26851306797761</v>
      </c>
      <c r="G322" s="196">
        <v>159.00746760348912</v>
      </c>
      <c r="H322" s="162"/>
      <c r="I322" s="142"/>
      <c r="J322" s="163"/>
      <c r="K322" s="163"/>
      <c r="L322" s="153">
        <f>+L321-L329</f>
        <v>62604.769911662144</v>
      </c>
      <c r="M322" s="32"/>
      <c r="N322" s="163"/>
      <c r="O322" s="163"/>
      <c r="P322" s="163"/>
      <c r="Q322" s="163"/>
      <c r="R322" s="163"/>
      <c r="S322" s="163"/>
      <c r="T322" s="163"/>
      <c r="U322" s="163"/>
    </row>
    <row r="323" spans="1:21" ht="15.75" thickTop="1">
      <c r="A323" s="161"/>
      <c r="B323" s="160" t="s">
        <v>145</v>
      </c>
      <c r="C323" s="80">
        <f>+D323*14/100+D323</f>
        <v>132.83899594790029</v>
      </c>
      <c r="D323" s="164">
        <f t="shared" si="50"/>
        <v>116.52543504201779</v>
      </c>
      <c r="E323" s="80">
        <f>+D323/G323*100-100</f>
        <v>9.8999999999999915</v>
      </c>
      <c r="F323" s="80">
        <v>120.87260777788924</v>
      </c>
      <c r="G323" s="196">
        <v>106.02860331393794</v>
      </c>
      <c r="I323" s="142"/>
      <c r="J323" s="34"/>
      <c r="K323" s="34"/>
      <c r="L323" s="34"/>
      <c r="M323" s="34"/>
      <c r="N323" s="34"/>
      <c r="O323" s="34"/>
      <c r="P323" s="34"/>
      <c r="Q323" s="34"/>
      <c r="R323" s="34"/>
      <c r="S323" s="34"/>
      <c r="T323" s="34"/>
      <c r="U323" s="34"/>
    </row>
    <row r="324" spans="1:21">
      <c r="A324" s="161"/>
      <c r="B324" s="160" t="s">
        <v>146</v>
      </c>
      <c r="C324" s="80">
        <f>+D324*14/100+D324</f>
        <v>313.67229491039956</v>
      </c>
      <c r="D324" s="164">
        <f t="shared" si="50"/>
        <v>275.15113588631539</v>
      </c>
      <c r="E324" s="80">
        <f>+D324/G324*100-100</f>
        <v>9.9000000000000199</v>
      </c>
      <c r="F324" s="80">
        <v>285.41610091938082</v>
      </c>
      <c r="G324" s="196">
        <v>250.3650008064744</v>
      </c>
      <c r="I324" s="142"/>
      <c r="J324" s="34"/>
      <c r="K324" s="34"/>
      <c r="L324" s="34"/>
      <c r="M324" s="34"/>
      <c r="N324" s="34"/>
      <c r="O324" s="34"/>
      <c r="P324" s="34"/>
      <c r="Q324" s="34"/>
      <c r="R324" s="34"/>
      <c r="S324" s="34"/>
      <c r="T324" s="34"/>
      <c r="U324" s="34"/>
    </row>
    <row r="325" spans="1:21">
      <c r="A325" s="161"/>
      <c r="B325" s="160" t="s">
        <v>147</v>
      </c>
      <c r="C325" s="80">
        <f>+D325*14/100+D325</f>
        <v>93.613309811546699</v>
      </c>
      <c r="D325" s="164">
        <f t="shared" si="50"/>
        <v>82.11693843118131</v>
      </c>
      <c r="E325" s="80">
        <f>+D325/G325*100-100</f>
        <v>9.8999999999999915</v>
      </c>
      <c r="F325" s="80">
        <v>85.180445688395537</v>
      </c>
      <c r="G325" s="196">
        <v>74.719689200346963</v>
      </c>
      <c r="I325" s="142" t="s">
        <v>346</v>
      </c>
      <c r="J325" s="34"/>
      <c r="K325" s="142"/>
      <c r="L325" s="34"/>
      <c r="M325" s="34"/>
      <c r="N325" s="34"/>
      <c r="O325" s="34"/>
      <c r="P325" s="34"/>
      <c r="Q325" s="34"/>
      <c r="R325" s="34"/>
      <c r="S325" s="34"/>
      <c r="T325" s="34"/>
      <c r="U325" s="34"/>
    </row>
    <row r="326" spans="1:21">
      <c r="A326" s="161"/>
      <c r="B326" s="160" t="s">
        <v>144</v>
      </c>
      <c r="C326" s="80">
        <f>+D326*14/100+D326</f>
        <v>1056.1854527421788</v>
      </c>
      <c r="D326" s="164">
        <f t="shared" si="50"/>
        <v>926.47846731770073</v>
      </c>
      <c r="E326" s="80">
        <f>+D326/G326*100-100</f>
        <v>9.8999999999999915</v>
      </c>
      <c r="F326" s="80">
        <v>961.04226819124563</v>
      </c>
      <c r="G326" s="196">
        <v>843.01953350109261</v>
      </c>
      <c r="I326" s="142" t="s">
        <v>26</v>
      </c>
      <c r="J326" s="33" t="s">
        <v>344</v>
      </c>
      <c r="L326" s="34">
        <f ca="1">+L330*0.1</f>
        <v>34680.70874865599</v>
      </c>
      <c r="M326" s="34"/>
      <c r="N326" s="34"/>
      <c r="O326" s="34"/>
      <c r="P326" s="34"/>
      <c r="Q326" s="34"/>
      <c r="R326" s="34"/>
      <c r="S326" s="34"/>
      <c r="T326" s="34"/>
      <c r="U326" s="34"/>
    </row>
    <row r="327" spans="1:21" s="159" customFormat="1">
      <c r="A327" s="161"/>
      <c r="B327" s="160" t="s">
        <v>371</v>
      </c>
      <c r="C327" s="80">
        <f>+D327*14/100+D327</f>
        <v>659.39999999999986</v>
      </c>
      <c r="D327" s="164">
        <f t="shared" si="50"/>
        <v>578.42105263157885</v>
      </c>
      <c r="E327" s="80">
        <f>+D327/G327*100-100</f>
        <v>9.8999999999999915</v>
      </c>
      <c r="F327" s="80">
        <v>600</v>
      </c>
      <c r="G327" s="196">
        <v>526.31578947368416</v>
      </c>
      <c r="H327" s="162"/>
      <c r="I327" s="142" t="s">
        <v>26</v>
      </c>
      <c r="J327" s="162" t="s">
        <v>344</v>
      </c>
      <c r="K327" s="162"/>
      <c r="L327" s="163">
        <f>+L331*0.1</f>
        <v>0</v>
      </c>
      <c r="M327" s="163"/>
      <c r="N327" s="163"/>
      <c r="O327" s="163"/>
      <c r="P327" s="163"/>
      <c r="Q327" s="163"/>
      <c r="R327" s="163"/>
      <c r="S327" s="163"/>
      <c r="T327" s="163"/>
      <c r="U327" s="163"/>
    </row>
    <row r="328" spans="1:21" s="159" customFormat="1">
      <c r="A328" s="161"/>
      <c r="B328" s="160"/>
      <c r="C328" s="80"/>
      <c r="D328" s="164"/>
      <c r="E328" s="80"/>
      <c r="F328" s="80"/>
      <c r="G328" s="196"/>
      <c r="H328" s="162"/>
      <c r="I328" s="142"/>
      <c r="J328" s="162"/>
      <c r="K328" s="162"/>
      <c r="L328" s="163"/>
      <c r="M328" s="163"/>
      <c r="N328" s="163"/>
      <c r="O328" s="163"/>
      <c r="P328" s="163"/>
      <c r="Q328" s="163"/>
      <c r="R328" s="163"/>
      <c r="S328" s="163"/>
      <c r="T328" s="163"/>
      <c r="U328" s="163"/>
    </row>
    <row r="329" spans="1:21">
      <c r="A329" s="161"/>
      <c r="B329" s="17" t="s">
        <v>142</v>
      </c>
      <c r="C329" s="73"/>
      <c r="D329" s="74"/>
      <c r="E329" s="73"/>
      <c r="F329" s="73"/>
      <c r="G329" s="196"/>
      <c r="I329" s="142"/>
      <c r="J329" s="34"/>
      <c r="K329" s="34"/>
      <c r="L329" s="34"/>
      <c r="M329" s="34"/>
      <c r="N329" s="34"/>
      <c r="O329" s="34"/>
      <c r="P329" s="34"/>
      <c r="Q329" s="34"/>
      <c r="R329" s="34"/>
      <c r="S329" s="34"/>
      <c r="T329" s="34"/>
      <c r="U329" s="34"/>
    </row>
    <row r="330" spans="1:21">
      <c r="A330" s="161"/>
      <c r="B330" s="160" t="s">
        <v>143</v>
      </c>
      <c r="C330" s="80">
        <f t="shared" ref="C330" si="52">+D330*14/100+D330</f>
        <v>146.12289554269032</v>
      </c>
      <c r="D330" s="164">
        <f>SUM(G330*9.9%)+G330</f>
        <v>128.17797854621958</v>
      </c>
      <c r="E330" s="80">
        <f t="shared" ref="E330" si="53">+D330/G330*100-100</f>
        <v>9.8999999999999915</v>
      </c>
      <c r="F330" s="80">
        <v>132.95986855567818</v>
      </c>
      <c r="G330" s="196">
        <v>116.63146364533173</v>
      </c>
      <c r="I330" s="142" t="s">
        <v>26</v>
      </c>
      <c r="J330" s="34"/>
      <c r="K330" s="34"/>
      <c r="L330" s="151">
        <f ca="1">SUM(L317:L329)</f>
        <v>346807.08748655987</v>
      </c>
      <c r="M330" s="32"/>
      <c r="N330" s="34"/>
      <c r="O330" s="34"/>
      <c r="P330" s="34"/>
      <c r="Q330" s="34"/>
      <c r="R330" s="34"/>
      <c r="S330" s="34"/>
      <c r="T330" s="34"/>
      <c r="U330" s="34"/>
    </row>
    <row r="331" spans="1:21" s="159" customFormat="1" ht="15.75" thickBot="1">
      <c r="A331" s="59"/>
      <c r="B331" s="60"/>
      <c r="C331" s="181"/>
      <c r="D331" s="182"/>
      <c r="E331" s="181"/>
      <c r="F331" s="181"/>
      <c r="G331" s="211"/>
      <c r="H331" s="162"/>
      <c r="I331" s="142"/>
      <c r="J331" s="163"/>
      <c r="K331" s="163"/>
      <c r="L331" s="32"/>
      <c r="M331" s="32"/>
      <c r="N331" s="163"/>
      <c r="O331" s="163"/>
      <c r="P331" s="163"/>
      <c r="Q331" s="163"/>
      <c r="R331" s="163"/>
      <c r="S331" s="163"/>
      <c r="T331" s="163"/>
      <c r="U331" s="163"/>
    </row>
    <row r="332" spans="1:21" ht="15.75" thickBot="1">
      <c r="A332" s="59"/>
      <c r="B332" s="60"/>
      <c r="C332" s="133"/>
      <c r="D332" s="134"/>
      <c r="E332" s="133"/>
      <c r="F332" s="133"/>
      <c r="G332" s="212"/>
      <c r="I332" s="142" t="s">
        <v>54</v>
      </c>
      <c r="J332" s="34"/>
      <c r="K332" s="142"/>
      <c r="L332" s="34"/>
      <c r="M332" s="34"/>
      <c r="N332" s="34"/>
      <c r="O332" s="34"/>
      <c r="P332" s="34"/>
      <c r="Q332" s="34"/>
      <c r="R332" s="34"/>
      <c r="S332" s="34"/>
      <c r="T332" s="34"/>
      <c r="U332" s="34"/>
    </row>
    <row r="333" spans="1:21" ht="15.75" thickBot="1">
      <c r="A333" s="321" t="s">
        <v>374</v>
      </c>
      <c r="B333" s="322"/>
      <c r="C333" s="322"/>
      <c r="D333" s="322"/>
      <c r="E333" s="322"/>
      <c r="F333" s="322"/>
      <c r="G333" s="323"/>
      <c r="I333" s="142">
        <v>140</v>
      </c>
      <c r="J333" s="34">
        <f>D309</f>
        <v>117.65485937898922</v>
      </c>
      <c r="K333" s="142">
        <v>12</v>
      </c>
      <c r="L333" s="34">
        <f>+I333*J333*K333</f>
        <v>197660.16375670186</v>
      </c>
      <c r="M333" s="34"/>
      <c r="N333" s="34"/>
      <c r="O333" s="34"/>
      <c r="P333" s="34"/>
      <c r="Q333" s="34"/>
      <c r="R333" s="34"/>
      <c r="S333" s="34"/>
      <c r="T333" s="34"/>
      <c r="U333" s="34"/>
    </row>
    <row r="334" spans="1:21">
      <c r="A334" s="1"/>
      <c r="B334" s="315" t="s">
        <v>330</v>
      </c>
      <c r="C334" s="316"/>
      <c r="D334" s="316"/>
      <c r="E334" s="316"/>
      <c r="F334" s="317"/>
      <c r="G334" s="185"/>
      <c r="I334" s="142" t="s">
        <v>347</v>
      </c>
      <c r="J334" s="34"/>
      <c r="K334" s="142"/>
      <c r="L334" s="34"/>
      <c r="M334" s="34"/>
      <c r="N334" s="34"/>
      <c r="O334" s="34"/>
      <c r="P334" s="34"/>
      <c r="Q334" s="34"/>
      <c r="R334" s="34"/>
      <c r="S334" s="34"/>
      <c r="T334" s="34"/>
      <c r="U334" s="34"/>
    </row>
    <row r="335" spans="1:21" ht="15.75" thickBot="1">
      <c r="A335" s="3"/>
      <c r="B335" s="58"/>
      <c r="C335" s="64"/>
      <c r="D335" s="65"/>
      <c r="E335" s="64"/>
      <c r="F335" s="64"/>
      <c r="G335" s="186"/>
      <c r="I335" s="142">
        <v>78</v>
      </c>
      <c r="J335" s="34">
        <f>D310</f>
        <v>117.65485937898922</v>
      </c>
      <c r="K335" s="142">
        <v>12</v>
      </c>
      <c r="L335" s="34">
        <f>+I335*J335*K335</f>
        <v>110124.94837873391</v>
      </c>
      <c r="M335" s="34"/>
      <c r="N335" s="34"/>
      <c r="O335" s="34"/>
      <c r="P335" s="34"/>
      <c r="Q335" s="34"/>
      <c r="R335" s="34"/>
      <c r="S335" s="34"/>
      <c r="T335" s="34"/>
      <c r="U335" s="34"/>
    </row>
    <row r="336" spans="1:21">
      <c r="A336" s="5" t="s">
        <v>0</v>
      </c>
      <c r="B336" s="6" t="s">
        <v>1</v>
      </c>
      <c r="C336" s="136" t="s">
        <v>373</v>
      </c>
      <c r="D336" s="136" t="s">
        <v>373</v>
      </c>
      <c r="E336" s="187" t="s">
        <v>2</v>
      </c>
      <c r="F336" s="136" t="s">
        <v>326</v>
      </c>
      <c r="G336" s="136" t="s">
        <v>326</v>
      </c>
      <c r="I336" s="142" t="s">
        <v>53</v>
      </c>
      <c r="J336" s="34"/>
      <c r="K336" s="142"/>
      <c r="L336" s="34"/>
      <c r="M336" s="34"/>
      <c r="N336" s="34"/>
      <c r="O336" s="34"/>
      <c r="P336" s="34"/>
      <c r="Q336" s="34"/>
      <c r="R336" s="34"/>
      <c r="S336" s="34"/>
      <c r="T336" s="34"/>
      <c r="U336" s="34"/>
    </row>
    <row r="337" spans="1:21" ht="15.75" thickBot="1">
      <c r="A337" s="7"/>
      <c r="B337" s="8"/>
      <c r="C337" s="66" t="s">
        <v>3</v>
      </c>
      <c r="D337" s="67" t="s">
        <v>4</v>
      </c>
      <c r="E337" s="188"/>
      <c r="F337" s="66" t="s">
        <v>3</v>
      </c>
      <c r="G337" s="67" t="s">
        <v>4</v>
      </c>
      <c r="I337" s="142">
        <v>40</v>
      </c>
      <c r="J337" s="34">
        <f>D308</f>
        <v>117.65485937898922</v>
      </c>
      <c r="K337" s="142">
        <v>12</v>
      </c>
      <c r="L337" s="34">
        <f>+I337*J337*K337</f>
        <v>56474.332501914818</v>
      </c>
      <c r="M337" s="34"/>
      <c r="N337" s="34"/>
      <c r="O337" s="34"/>
      <c r="P337" s="34"/>
      <c r="Q337" s="34"/>
      <c r="R337" s="34"/>
      <c r="S337" s="34"/>
      <c r="T337" s="34"/>
      <c r="U337" s="34"/>
    </row>
    <row r="338" spans="1:21">
      <c r="A338" s="9"/>
      <c r="B338" s="44" t="s">
        <v>148</v>
      </c>
      <c r="C338" s="106"/>
      <c r="D338" s="107"/>
      <c r="E338" s="106"/>
      <c r="F338" s="106"/>
      <c r="G338" s="201"/>
      <c r="I338" s="142"/>
      <c r="J338" s="34"/>
      <c r="K338" s="142"/>
      <c r="L338" s="151">
        <f>SUM(L333:L337)</f>
        <v>364259.44463735062</v>
      </c>
      <c r="M338" s="32"/>
      <c r="N338" s="34"/>
      <c r="O338" s="34"/>
      <c r="P338" s="34"/>
      <c r="Q338" s="34"/>
      <c r="R338" s="34"/>
      <c r="S338" s="34"/>
      <c r="T338" s="34"/>
      <c r="U338" s="34"/>
    </row>
    <row r="339" spans="1:21">
      <c r="A339" s="22"/>
      <c r="B339" s="160" t="s">
        <v>149</v>
      </c>
      <c r="C339" s="80">
        <f>+D339*14/100+D339</f>
        <v>313.67229491039956</v>
      </c>
      <c r="D339" s="164">
        <f t="shared" ref="D339:D341" si="54">SUM(G339*9.9%)+G339</f>
        <v>275.15113588631539</v>
      </c>
      <c r="E339" s="80">
        <f>+D339/G339*100-100</f>
        <v>9.9000000000000199</v>
      </c>
      <c r="F339" s="80">
        <v>285.41610091938082</v>
      </c>
      <c r="G339" s="196">
        <v>250.3650008064744</v>
      </c>
      <c r="I339" s="142"/>
      <c r="J339" s="33" t="s">
        <v>344</v>
      </c>
      <c r="K339" s="34"/>
      <c r="L339" s="34">
        <f>+L338*0.1</f>
        <v>36425.944463735061</v>
      </c>
      <c r="M339" s="34"/>
      <c r="N339" s="34"/>
      <c r="O339" s="34"/>
      <c r="P339" s="34"/>
      <c r="Q339" s="34"/>
      <c r="R339" s="34"/>
      <c r="S339" s="34"/>
      <c r="T339" s="34"/>
      <c r="U339" s="34"/>
    </row>
    <row r="340" spans="1:21" ht="15.75" thickBot="1">
      <c r="A340" s="13"/>
      <c r="B340" s="21" t="s">
        <v>150</v>
      </c>
      <c r="C340" s="80">
        <f>+D340*14/100+D340</f>
        <v>93.613309811546699</v>
      </c>
      <c r="D340" s="164">
        <f t="shared" si="54"/>
        <v>82.11693843118131</v>
      </c>
      <c r="E340" s="80">
        <f>+D340/G340*100-100</f>
        <v>9.8999999999999915</v>
      </c>
      <c r="F340" s="80">
        <v>85.180445688395537</v>
      </c>
      <c r="G340" s="196">
        <v>74.719689200346963</v>
      </c>
      <c r="I340" s="142"/>
      <c r="J340" s="34"/>
      <c r="K340" s="34"/>
      <c r="L340" s="153">
        <f>+L338-L339</f>
        <v>327833.50017361558</v>
      </c>
      <c r="M340" s="32"/>
      <c r="N340" s="34"/>
      <c r="O340" s="34"/>
      <c r="P340" s="34"/>
      <c r="Q340" s="34"/>
      <c r="R340" s="34"/>
      <c r="S340" s="34"/>
      <c r="T340" s="34"/>
      <c r="U340" s="34"/>
    </row>
    <row r="341" spans="1:21" ht="15.75" thickTop="1">
      <c r="A341" s="16"/>
      <c r="B341" s="160" t="s">
        <v>151</v>
      </c>
      <c r="C341" s="80">
        <f>+D341*14/100+D341</f>
        <v>132.79459788775722</v>
      </c>
      <c r="D341" s="164">
        <f t="shared" si="54"/>
        <v>116.48648937522564</v>
      </c>
      <c r="E341" s="80">
        <f>+D341/G341*100-100</f>
        <v>9.8999999999999915</v>
      </c>
      <c r="F341" s="80">
        <v>120.83220917903297</v>
      </c>
      <c r="G341" s="196">
        <v>105.99316594652015</v>
      </c>
      <c r="I341" s="142"/>
      <c r="J341" s="34"/>
      <c r="K341" s="34"/>
      <c r="L341" s="34"/>
      <c r="M341" s="34"/>
      <c r="N341" s="34"/>
      <c r="O341" s="34"/>
      <c r="P341" s="34"/>
      <c r="Q341" s="34"/>
      <c r="R341" s="34"/>
      <c r="S341" s="34"/>
      <c r="T341" s="34"/>
      <c r="U341" s="34"/>
    </row>
    <row r="342" spans="1:21">
      <c r="A342" s="161"/>
      <c r="B342" s="15" t="s">
        <v>152</v>
      </c>
      <c r="C342" s="113"/>
      <c r="D342" s="114"/>
      <c r="E342" s="113"/>
      <c r="F342" s="113"/>
      <c r="G342" s="206"/>
      <c r="I342" s="142"/>
      <c r="J342" s="34"/>
      <c r="K342" s="34"/>
      <c r="L342" s="34" t="e">
        <f>L340+#REF!+L308</f>
        <v>#REF!</v>
      </c>
      <c r="M342" s="34"/>
      <c r="N342" s="34"/>
      <c r="O342" s="34"/>
      <c r="P342" s="34"/>
      <c r="Q342" s="34"/>
      <c r="R342" s="34"/>
      <c r="S342" s="34"/>
      <c r="T342" s="34"/>
      <c r="U342" s="34"/>
    </row>
    <row r="343" spans="1:21">
      <c r="A343" s="161"/>
      <c r="B343" s="15" t="s">
        <v>290</v>
      </c>
      <c r="C343" s="113"/>
      <c r="D343" s="114"/>
      <c r="E343" s="113"/>
      <c r="F343" s="113"/>
      <c r="G343" s="206"/>
      <c r="I343" s="142"/>
      <c r="J343" s="34"/>
      <c r="K343" s="34"/>
      <c r="L343" s="34">
        <f ca="1">L338+L330+L306</f>
        <v>6469258.2319427477</v>
      </c>
      <c r="M343" s="34"/>
      <c r="N343" s="34"/>
      <c r="O343" s="34"/>
      <c r="P343" s="34"/>
      <c r="Q343" s="34"/>
      <c r="R343" s="34"/>
      <c r="S343" s="34"/>
      <c r="T343" s="34"/>
      <c r="U343" s="34"/>
    </row>
    <row r="344" spans="1:21">
      <c r="A344" s="161"/>
      <c r="B344" s="15" t="s">
        <v>153</v>
      </c>
      <c r="C344" s="113"/>
      <c r="D344" s="114"/>
      <c r="E344" s="113"/>
      <c r="F344" s="113"/>
      <c r="G344" s="206"/>
      <c r="I344" s="142"/>
      <c r="J344" s="34"/>
      <c r="K344" s="34"/>
      <c r="L344" s="34"/>
      <c r="M344" s="34"/>
      <c r="N344" s="34"/>
      <c r="O344" s="34"/>
      <c r="P344" s="34"/>
      <c r="Q344" s="34"/>
      <c r="R344" s="34"/>
      <c r="S344" s="34"/>
      <c r="T344" s="34"/>
      <c r="U344" s="34"/>
    </row>
    <row r="345" spans="1:21">
      <c r="A345" s="161"/>
      <c r="B345" s="15" t="s">
        <v>154</v>
      </c>
      <c r="C345" s="113"/>
      <c r="D345" s="114"/>
      <c r="E345" s="113"/>
      <c r="F345" s="113"/>
      <c r="G345" s="206"/>
      <c r="I345" s="142"/>
      <c r="J345" s="34"/>
      <c r="K345" s="34"/>
      <c r="L345" s="34"/>
      <c r="M345" s="34"/>
      <c r="N345" s="34"/>
      <c r="O345" s="34"/>
      <c r="P345" s="34"/>
      <c r="Q345" s="34"/>
      <c r="R345" s="34"/>
      <c r="S345" s="34"/>
      <c r="T345" s="34"/>
      <c r="U345" s="34"/>
    </row>
    <row r="346" spans="1:21" ht="15.75" thickBot="1">
      <c r="A346" s="18"/>
      <c r="B346" s="20"/>
      <c r="C346" s="115"/>
      <c r="D346" s="116"/>
      <c r="E346" s="115"/>
      <c r="F346" s="115"/>
      <c r="G346" s="213"/>
      <c r="I346" s="142"/>
      <c r="J346" s="34"/>
      <c r="K346" s="34"/>
      <c r="L346" s="34"/>
      <c r="M346" s="34"/>
      <c r="N346" s="34"/>
      <c r="O346" s="34"/>
      <c r="P346" s="34"/>
      <c r="Q346" s="34"/>
      <c r="R346" s="34"/>
      <c r="S346" s="34"/>
      <c r="T346" s="34"/>
      <c r="U346" s="34"/>
    </row>
    <row r="347" spans="1:21" ht="15.75" thickBot="1">
      <c r="A347" s="42"/>
      <c r="B347" s="29"/>
      <c r="C347" s="68"/>
      <c r="D347" s="69"/>
      <c r="E347" s="68"/>
      <c r="F347" s="68"/>
      <c r="G347" s="214"/>
      <c r="I347" s="142"/>
      <c r="J347" s="34"/>
      <c r="K347" s="34"/>
      <c r="L347" s="34"/>
      <c r="M347" s="34"/>
      <c r="N347" s="34"/>
      <c r="O347" s="34"/>
      <c r="P347" s="34"/>
      <c r="Q347" s="34"/>
      <c r="R347" s="34"/>
      <c r="S347" s="34"/>
      <c r="T347" s="34"/>
      <c r="U347" s="34"/>
    </row>
    <row r="348" spans="1:21" ht="15.75" thickBot="1">
      <c r="A348" s="165">
        <v>136</v>
      </c>
      <c r="B348" s="11" t="s">
        <v>155</v>
      </c>
      <c r="C348" s="97"/>
      <c r="D348" s="98"/>
      <c r="E348" s="130"/>
      <c r="F348" s="130"/>
      <c r="G348" s="215"/>
      <c r="I348" s="142"/>
      <c r="J348" s="34"/>
      <c r="K348" s="34"/>
      <c r="L348" s="34"/>
      <c r="M348" s="34"/>
      <c r="N348" s="34"/>
      <c r="O348" s="34"/>
      <c r="P348" s="34"/>
      <c r="Q348" s="34"/>
      <c r="R348" s="34"/>
      <c r="S348" s="34"/>
      <c r="T348" s="34"/>
      <c r="U348" s="34"/>
    </row>
    <row r="349" spans="1:21" ht="15.75" thickBot="1">
      <c r="A349" s="23"/>
      <c r="B349" s="30"/>
      <c r="C349" s="73"/>
      <c r="D349" s="74"/>
      <c r="E349" s="73"/>
      <c r="F349" s="73"/>
      <c r="G349" s="206"/>
      <c r="I349" s="37">
        <v>200</v>
      </c>
      <c r="J349" s="38" t="s">
        <v>156</v>
      </c>
      <c r="K349" s="154"/>
      <c r="L349" s="34"/>
      <c r="M349" s="34"/>
      <c r="N349" s="34"/>
      <c r="O349" s="34"/>
      <c r="P349" s="34"/>
      <c r="Q349" s="34"/>
      <c r="R349" s="34"/>
      <c r="S349" s="34"/>
      <c r="T349" s="34"/>
      <c r="U349" s="34"/>
    </row>
    <row r="350" spans="1:21" ht="15.75" thickBot="1">
      <c r="A350" s="28"/>
      <c r="B350" s="29"/>
      <c r="C350" s="68"/>
      <c r="D350" s="69"/>
      <c r="E350" s="68"/>
      <c r="F350" s="68"/>
      <c r="G350" s="214"/>
      <c r="I350" s="34"/>
      <c r="J350" s="34"/>
      <c r="K350" s="34"/>
      <c r="L350" s="34"/>
      <c r="M350" s="34"/>
      <c r="N350" s="34"/>
      <c r="O350" s="34"/>
      <c r="P350" s="318" t="s">
        <v>348</v>
      </c>
      <c r="Q350" s="319"/>
      <c r="R350" s="319"/>
      <c r="S350" s="320"/>
      <c r="T350" s="155"/>
      <c r="U350" s="156">
        <v>0</v>
      </c>
    </row>
    <row r="351" spans="1:21" s="159" customFormat="1" ht="15.75" thickBot="1">
      <c r="A351" s="179">
        <v>200</v>
      </c>
      <c r="B351" s="11" t="s">
        <v>156</v>
      </c>
      <c r="C351" s="97"/>
      <c r="D351" s="98"/>
      <c r="E351" s="224"/>
      <c r="F351" s="225"/>
      <c r="G351" s="226"/>
    </row>
    <row r="352" spans="1:21" s="159" customFormat="1">
      <c r="A352" s="13"/>
      <c r="B352" s="30" t="s">
        <v>157</v>
      </c>
      <c r="C352" s="73"/>
      <c r="D352" s="74"/>
      <c r="E352" s="227"/>
      <c r="F352" s="17"/>
      <c r="G352" s="228"/>
    </row>
    <row r="353" spans="1:7" s="159" customFormat="1">
      <c r="A353" s="161"/>
      <c r="B353" s="17" t="s">
        <v>158</v>
      </c>
      <c r="C353" s="104"/>
      <c r="D353" s="105"/>
      <c r="E353" s="229"/>
      <c r="F353" s="230"/>
      <c r="G353" s="228"/>
    </row>
    <row r="354" spans="1:7" s="159" customFormat="1">
      <c r="A354" s="161"/>
      <c r="B354" s="160" t="s">
        <v>159</v>
      </c>
      <c r="C354" s="93"/>
      <c r="D354" s="94"/>
      <c r="E354" s="231"/>
      <c r="F354" s="232"/>
      <c r="G354" s="233"/>
    </row>
    <row r="355" spans="1:7" s="159" customFormat="1">
      <c r="A355" s="161"/>
      <c r="B355" s="160" t="s">
        <v>160</v>
      </c>
      <c r="C355" s="277">
        <f>+D355*14/100+D355</f>
        <v>227.10412977666476</v>
      </c>
      <c r="D355" s="164">
        <f t="shared" ref="D355" si="55">SUM(G355*6.2%)+G355</f>
        <v>199.2141489268989</v>
      </c>
      <c r="E355" s="278">
        <f>+D355/G355*100-100</f>
        <v>6.2000000000000028</v>
      </c>
      <c r="F355" s="234">
        <v>213.84569658819657</v>
      </c>
      <c r="G355" s="235">
        <v>187.58394437561103</v>
      </c>
    </row>
    <row r="356" spans="1:7" s="159" customFormat="1">
      <c r="A356" s="161"/>
      <c r="B356" s="160"/>
      <c r="C356" s="93"/>
      <c r="D356" s="94"/>
      <c r="E356" s="231"/>
      <c r="F356" s="236"/>
      <c r="G356" s="237"/>
    </row>
    <row r="357" spans="1:7" s="159" customFormat="1">
      <c r="A357" s="45"/>
      <c r="B357" s="17" t="s">
        <v>161</v>
      </c>
      <c r="C357" s="104"/>
      <c r="D357" s="105"/>
      <c r="E357" s="230"/>
      <c r="F357" s="238"/>
      <c r="G357" s="237"/>
    </row>
    <row r="358" spans="1:7" s="159" customFormat="1">
      <c r="A358" s="22"/>
      <c r="B358" s="160" t="s">
        <v>162</v>
      </c>
      <c r="C358" s="93"/>
      <c r="D358" s="94"/>
      <c r="E358" s="232"/>
      <c r="F358" s="236"/>
      <c r="G358" s="237"/>
    </row>
    <row r="359" spans="1:7" s="159" customFormat="1">
      <c r="A359" s="23"/>
      <c r="B359" s="160" t="s">
        <v>163</v>
      </c>
      <c r="C359" s="93"/>
      <c r="D359" s="94"/>
      <c r="E359" s="232"/>
      <c r="F359" s="236"/>
      <c r="G359" s="237"/>
    </row>
    <row r="360" spans="1:7" s="159" customFormat="1">
      <c r="A360" s="161"/>
      <c r="B360" s="160" t="s">
        <v>164</v>
      </c>
      <c r="C360" s="93"/>
      <c r="D360" s="94"/>
      <c r="E360" s="232"/>
      <c r="F360" s="236"/>
      <c r="G360" s="237"/>
    </row>
    <row r="361" spans="1:7" s="159" customFormat="1">
      <c r="A361" s="161"/>
      <c r="B361" s="160" t="s">
        <v>165</v>
      </c>
      <c r="C361" s="93"/>
      <c r="D361" s="94"/>
      <c r="E361" s="232"/>
      <c r="F361" s="236"/>
      <c r="G361" s="237"/>
    </row>
    <row r="362" spans="1:7" s="159" customFormat="1">
      <c r="A362" s="16"/>
      <c r="B362" s="160" t="s">
        <v>166</v>
      </c>
      <c r="C362" s="277">
        <f>+D362*14/100+D362</f>
        <v>454.82326824395506</v>
      </c>
      <c r="D362" s="164">
        <f t="shared" ref="D362" si="56">SUM(G362*6.2%)+G362</f>
        <v>398.96777916136409</v>
      </c>
      <c r="E362" s="278">
        <f>+D362/G362*100-100</f>
        <v>6.2000000000000028</v>
      </c>
      <c r="F362" s="234">
        <v>428.2704974048541</v>
      </c>
      <c r="G362" s="235">
        <v>375.6758749165387</v>
      </c>
    </row>
    <row r="363" spans="1:7" s="159" customFormat="1">
      <c r="A363" s="161"/>
      <c r="B363" s="160"/>
      <c r="C363" s="93"/>
      <c r="D363" s="94"/>
      <c r="E363" s="232"/>
      <c r="F363" s="236"/>
      <c r="G363" s="237"/>
    </row>
    <row r="364" spans="1:7" s="159" customFormat="1">
      <c r="A364" s="161"/>
      <c r="B364" s="15" t="s">
        <v>167</v>
      </c>
      <c r="C364" s="113"/>
      <c r="D364" s="114"/>
      <c r="E364" s="239"/>
      <c r="F364" s="240"/>
      <c r="G364" s="237"/>
    </row>
    <row r="365" spans="1:7" s="159" customFormat="1">
      <c r="A365" s="16"/>
      <c r="B365" s="15" t="s">
        <v>168</v>
      </c>
      <c r="C365" s="113"/>
      <c r="D365" s="114"/>
      <c r="E365" s="239"/>
      <c r="F365" s="240"/>
      <c r="G365" s="237"/>
    </row>
    <row r="366" spans="1:7" s="159" customFormat="1">
      <c r="A366" s="161"/>
      <c r="B366" s="15" t="s">
        <v>169</v>
      </c>
      <c r="C366" s="113"/>
      <c r="D366" s="114"/>
      <c r="E366" s="239"/>
      <c r="F366" s="240"/>
      <c r="G366" s="237"/>
    </row>
    <row r="367" spans="1:7" s="159" customFormat="1">
      <c r="A367" s="161"/>
      <c r="B367" s="15" t="s">
        <v>170</v>
      </c>
      <c r="C367" s="113"/>
      <c r="D367" s="114"/>
      <c r="E367" s="239"/>
      <c r="F367" s="240"/>
      <c r="G367" s="237"/>
    </row>
    <row r="368" spans="1:7" s="159" customFormat="1">
      <c r="A368" s="45"/>
      <c r="B368" s="160" t="s">
        <v>171</v>
      </c>
      <c r="C368" s="93"/>
      <c r="D368" s="94"/>
      <c r="E368" s="232"/>
      <c r="F368" s="236"/>
      <c r="G368" s="237"/>
    </row>
    <row r="369" spans="1:7" s="159" customFormat="1">
      <c r="A369" s="22"/>
      <c r="B369" s="160" t="s">
        <v>172</v>
      </c>
      <c r="C369" s="93"/>
      <c r="D369" s="94"/>
      <c r="E369" s="232"/>
      <c r="F369" s="236"/>
      <c r="G369" s="237"/>
    </row>
    <row r="370" spans="1:7" s="159" customFormat="1">
      <c r="A370" s="23"/>
      <c r="B370" s="160" t="s">
        <v>173</v>
      </c>
      <c r="C370" s="277">
        <f t="shared" ref="C370:C371" si="57">+D370*14/100+D370</f>
        <v>7954.920634152304</v>
      </c>
      <c r="D370" s="164">
        <f t="shared" ref="D370:D371" si="58">SUM(G370*6.2%)+G370</f>
        <v>6978.0005562739507</v>
      </c>
      <c r="E370" s="278">
        <f>+D370/G370*100-100</f>
        <v>6.2000000000000028</v>
      </c>
      <c r="F370" s="234">
        <v>7490.5090717065004</v>
      </c>
      <c r="G370" s="235">
        <v>6570.6219927250004</v>
      </c>
    </row>
    <row r="371" spans="1:7" s="159" customFormat="1">
      <c r="A371" s="161"/>
      <c r="B371" s="160" t="s">
        <v>174</v>
      </c>
      <c r="C371" s="277">
        <f t="shared" si="57"/>
        <v>15908.87022484364</v>
      </c>
      <c r="D371" s="164">
        <f t="shared" si="58"/>
        <v>13955.149320038281</v>
      </c>
      <c r="E371" s="278">
        <f>+D371/G371*100-100</f>
        <v>6.2000000000000028</v>
      </c>
      <c r="F371" s="234">
        <v>14980.1037898716</v>
      </c>
      <c r="G371" s="235">
        <v>13140.44192094</v>
      </c>
    </row>
    <row r="372" spans="1:7" s="159" customFormat="1">
      <c r="A372" s="161"/>
      <c r="B372" s="17" t="s">
        <v>175</v>
      </c>
      <c r="C372" s="70"/>
      <c r="D372" s="117"/>
      <c r="E372" s="243"/>
      <c r="F372" s="244"/>
      <c r="G372" s="245"/>
    </row>
    <row r="373" spans="1:7" s="159" customFormat="1">
      <c r="A373" s="161"/>
      <c r="B373" s="39" t="s">
        <v>176</v>
      </c>
      <c r="C373" s="70"/>
      <c r="D373" s="117"/>
      <c r="E373" s="243"/>
      <c r="F373" s="244"/>
      <c r="G373" s="245"/>
    </row>
    <row r="374" spans="1:7" s="159" customFormat="1">
      <c r="A374" s="161"/>
      <c r="B374" s="39" t="s">
        <v>177</v>
      </c>
      <c r="C374" s="70"/>
      <c r="D374" s="117"/>
      <c r="E374" s="243"/>
      <c r="F374" s="244"/>
      <c r="G374" s="245"/>
    </row>
    <row r="375" spans="1:7" s="159" customFormat="1">
      <c r="A375" s="161"/>
      <c r="B375" s="39" t="s">
        <v>328</v>
      </c>
      <c r="C375" s="70"/>
      <c r="D375" s="117"/>
      <c r="E375" s="243"/>
      <c r="F375" s="244"/>
      <c r="G375" s="245"/>
    </row>
    <row r="376" spans="1:7" s="159" customFormat="1">
      <c r="A376" s="161"/>
      <c r="B376" s="160"/>
      <c r="C376" s="93"/>
      <c r="D376" s="94"/>
      <c r="E376" s="232"/>
      <c r="F376" s="232"/>
      <c r="G376" s="233"/>
    </row>
    <row r="377" spans="1:7" s="159" customFormat="1">
      <c r="A377" s="161"/>
      <c r="B377" s="17" t="s">
        <v>178</v>
      </c>
      <c r="C377" s="104"/>
      <c r="D377" s="105"/>
      <c r="E377" s="230"/>
      <c r="F377" s="230"/>
      <c r="G377" s="233"/>
    </row>
    <row r="378" spans="1:7" s="159" customFormat="1">
      <c r="A378" s="161"/>
      <c r="B378" s="160" t="s">
        <v>179</v>
      </c>
      <c r="C378" s="93"/>
      <c r="D378" s="94"/>
      <c r="E378" s="232"/>
      <c r="F378" s="232"/>
      <c r="G378" s="233"/>
    </row>
    <row r="379" spans="1:7" s="159" customFormat="1">
      <c r="A379" s="161"/>
      <c r="B379" s="160" t="s">
        <v>180</v>
      </c>
      <c r="C379" s="93"/>
      <c r="D379" s="94"/>
      <c r="E379" s="232"/>
      <c r="F379" s="232"/>
      <c r="G379" s="233"/>
    </row>
    <row r="380" spans="1:7" s="159" customFormat="1">
      <c r="A380" s="161"/>
      <c r="B380" s="160" t="s">
        <v>181</v>
      </c>
      <c r="C380" s="93"/>
      <c r="D380" s="94"/>
      <c r="E380" s="232"/>
      <c r="F380" s="232"/>
      <c r="G380" s="233"/>
    </row>
    <row r="381" spans="1:7" s="159" customFormat="1">
      <c r="A381" s="161"/>
      <c r="B381" s="160" t="s">
        <v>182</v>
      </c>
      <c r="C381" s="277">
        <f>+D381*14/100+D381</f>
        <v>264.89022347830672</v>
      </c>
      <c r="D381" s="164">
        <f t="shared" ref="D381" si="59">SUM(G381*6.2%)+G381</f>
        <v>232.35984515640939</v>
      </c>
      <c r="E381" s="278">
        <f>+D381/G381*100-100</f>
        <v>6.2000000000000028</v>
      </c>
      <c r="F381" s="234">
        <v>249.42582248428127</v>
      </c>
      <c r="G381" s="257">
        <v>218.79458112656252</v>
      </c>
    </row>
    <row r="382" spans="1:7" s="159" customFormat="1">
      <c r="A382" s="161"/>
      <c r="B382" s="160"/>
      <c r="C382" s="93"/>
      <c r="D382" s="94"/>
      <c r="E382" s="232"/>
      <c r="F382" s="236"/>
      <c r="G382" s="237"/>
    </row>
    <row r="383" spans="1:7" s="159" customFormat="1">
      <c r="A383" s="161"/>
      <c r="B383" s="160"/>
      <c r="C383" s="93"/>
      <c r="D383" s="94"/>
      <c r="E383" s="232"/>
      <c r="F383" s="236"/>
      <c r="G383" s="237"/>
    </row>
    <row r="384" spans="1:7" s="159" customFormat="1">
      <c r="A384" s="161"/>
      <c r="B384" s="17" t="s">
        <v>183</v>
      </c>
      <c r="C384" s="104"/>
      <c r="D384" s="105"/>
      <c r="E384" s="230"/>
      <c r="F384" s="238"/>
      <c r="G384" s="237"/>
    </row>
    <row r="385" spans="1:7" s="159" customFormat="1">
      <c r="A385" s="161"/>
      <c r="B385" s="160" t="s">
        <v>184</v>
      </c>
      <c r="C385" s="93"/>
      <c r="D385" s="94"/>
      <c r="E385" s="232"/>
      <c r="F385" s="236"/>
      <c r="G385" s="237"/>
    </row>
    <row r="386" spans="1:7" s="159" customFormat="1">
      <c r="A386" s="161"/>
      <c r="B386" s="160" t="s">
        <v>185</v>
      </c>
      <c r="C386" s="277">
        <f>+D386*14/100+D386</f>
        <v>264.89022347830672</v>
      </c>
      <c r="D386" s="164">
        <f t="shared" ref="D386" si="60">SUM(G386*6.2%)+G386</f>
        <v>232.35984515640939</v>
      </c>
      <c r="E386" s="278">
        <f>+D386/G386*100-100</f>
        <v>6.2000000000000028</v>
      </c>
      <c r="F386" s="234">
        <v>249.42582248428127</v>
      </c>
      <c r="G386" s="235">
        <v>218.79458112656252</v>
      </c>
    </row>
    <row r="387" spans="1:7" s="159" customFormat="1">
      <c r="A387" s="161"/>
      <c r="B387" s="160"/>
      <c r="C387" s="93"/>
      <c r="D387" s="94"/>
      <c r="E387" s="232"/>
      <c r="F387" s="232"/>
      <c r="G387" s="233"/>
    </row>
    <row r="388" spans="1:7" s="159" customFormat="1" ht="15.75" thickBot="1">
      <c r="A388" s="18"/>
      <c r="B388" s="8"/>
      <c r="C388" s="118"/>
      <c r="D388" s="119"/>
      <c r="E388" s="246"/>
      <c r="F388" s="246"/>
      <c r="G388" s="247"/>
    </row>
    <row r="389" spans="1:7" s="159" customFormat="1">
      <c r="A389" s="162"/>
      <c r="B389" s="162"/>
      <c r="C389" s="91"/>
      <c r="D389" s="92"/>
      <c r="E389" s="162"/>
      <c r="F389" s="162"/>
      <c r="G389" s="163"/>
    </row>
    <row r="390" spans="1:7" s="159" customFormat="1" ht="15.75" thickBot="1">
      <c r="A390" s="162"/>
      <c r="B390" s="162"/>
      <c r="C390" s="91"/>
      <c r="D390" s="92"/>
      <c r="E390" s="162"/>
      <c r="F390" s="162"/>
      <c r="G390" s="163"/>
    </row>
    <row r="391" spans="1:7" s="159" customFormat="1" ht="15.75" thickBot="1">
      <c r="A391" s="321" t="s">
        <v>374</v>
      </c>
      <c r="B391" s="322"/>
      <c r="C391" s="322"/>
      <c r="D391" s="322"/>
      <c r="E391" s="322"/>
      <c r="F391" s="322"/>
      <c r="G391" s="323"/>
    </row>
    <row r="392" spans="1:7" s="159" customFormat="1">
      <c r="A392" s="1"/>
      <c r="B392" s="315" t="s">
        <v>330</v>
      </c>
      <c r="C392" s="316"/>
      <c r="D392" s="316"/>
      <c r="E392" s="316"/>
      <c r="F392" s="317"/>
      <c r="G392" s="185"/>
    </row>
    <row r="393" spans="1:7" s="159" customFormat="1" ht="15.75" thickBot="1">
      <c r="A393" s="3"/>
      <c r="B393" s="58"/>
      <c r="C393" s="64"/>
      <c r="D393" s="65"/>
      <c r="E393" s="64"/>
      <c r="F393" s="64"/>
      <c r="G393" s="186"/>
    </row>
    <row r="394" spans="1:7" s="159" customFormat="1">
      <c r="A394" s="5" t="s">
        <v>0</v>
      </c>
      <c r="B394" s="6" t="s">
        <v>1</v>
      </c>
      <c r="C394" s="136" t="s">
        <v>373</v>
      </c>
      <c r="D394" s="136" t="s">
        <v>373</v>
      </c>
      <c r="E394" s="187" t="s">
        <v>2</v>
      </c>
      <c r="F394" s="136" t="s">
        <v>326</v>
      </c>
      <c r="G394" s="136" t="s">
        <v>326</v>
      </c>
    </row>
    <row r="395" spans="1:7" s="159" customFormat="1" ht="15.75" thickBot="1">
      <c r="A395" s="7"/>
      <c r="B395" s="8"/>
      <c r="C395" s="66" t="s">
        <v>3</v>
      </c>
      <c r="D395" s="67" t="s">
        <v>4</v>
      </c>
      <c r="E395" s="188"/>
      <c r="F395" s="66" t="s">
        <v>3</v>
      </c>
      <c r="G395" s="67" t="s">
        <v>4</v>
      </c>
    </row>
    <row r="396" spans="1:7" s="159" customFormat="1">
      <c r="A396" s="9"/>
      <c r="B396" s="44" t="s">
        <v>186</v>
      </c>
      <c r="C396" s="106"/>
      <c r="D396" s="107"/>
      <c r="E396" s="44"/>
      <c r="F396" s="44"/>
      <c r="G396" s="248"/>
    </row>
    <row r="397" spans="1:7" s="159" customFormat="1">
      <c r="A397" s="22"/>
      <c r="B397" s="160" t="s">
        <v>187</v>
      </c>
      <c r="C397" s="93"/>
      <c r="D397" s="94"/>
      <c r="E397" s="232"/>
      <c r="F397" s="232"/>
      <c r="G397" s="228"/>
    </row>
    <row r="398" spans="1:7" s="159" customFormat="1">
      <c r="A398" s="13"/>
      <c r="B398" s="160" t="s">
        <v>188</v>
      </c>
      <c r="C398" s="93"/>
      <c r="D398" s="94"/>
      <c r="E398" s="232"/>
      <c r="F398" s="232"/>
      <c r="G398" s="233"/>
    </row>
    <row r="399" spans="1:7" s="159" customFormat="1">
      <c r="A399" s="16"/>
      <c r="B399" s="160" t="s">
        <v>189</v>
      </c>
      <c r="C399" s="80">
        <f>+D399*14/100+D399</f>
        <v>455.04646922747378</v>
      </c>
      <c r="D399" s="164">
        <f t="shared" ref="D399" si="61">SUM(G399*6.2%)+G399</f>
        <v>399.16356949778401</v>
      </c>
      <c r="E399" s="278">
        <f>+D399/G399*100-100</f>
        <v>6.2000000000000028</v>
      </c>
      <c r="F399" s="234">
        <v>428.48066782248003</v>
      </c>
      <c r="G399" s="235">
        <v>375.86023493200003</v>
      </c>
    </row>
    <row r="400" spans="1:7" s="159" customFormat="1">
      <c r="A400" s="161"/>
      <c r="B400" s="160"/>
      <c r="C400" s="93"/>
      <c r="D400" s="94"/>
      <c r="E400" s="231"/>
      <c r="F400" s="236"/>
      <c r="G400" s="237"/>
    </row>
    <row r="401" spans="1:7" s="159" customFormat="1">
      <c r="A401" s="161"/>
      <c r="B401" s="17" t="s">
        <v>190</v>
      </c>
      <c r="C401" s="104"/>
      <c r="D401" s="105"/>
      <c r="E401" s="229"/>
      <c r="F401" s="238"/>
      <c r="G401" s="237"/>
    </row>
    <row r="402" spans="1:7" s="159" customFormat="1">
      <c r="A402" s="161"/>
      <c r="B402" s="160" t="s">
        <v>191</v>
      </c>
      <c r="C402" s="93"/>
      <c r="D402" s="94"/>
      <c r="E402" s="231"/>
      <c r="F402" s="236"/>
      <c r="G402" s="237"/>
    </row>
    <row r="403" spans="1:7" s="159" customFormat="1">
      <c r="A403" s="161"/>
      <c r="B403" s="160" t="s">
        <v>192</v>
      </c>
      <c r="C403" s="93"/>
      <c r="D403" s="94"/>
      <c r="E403" s="231"/>
      <c r="F403" s="236"/>
      <c r="G403" s="237"/>
    </row>
    <row r="404" spans="1:7" s="159" customFormat="1">
      <c r="A404" s="161"/>
      <c r="B404" s="160" t="s">
        <v>193</v>
      </c>
      <c r="C404" s="277">
        <f>+D404*14/100+D404</f>
        <v>7965.2775439027973</v>
      </c>
      <c r="D404" s="164">
        <f t="shared" ref="D404:D405" si="62">SUM(G404*6.2%)+G404</f>
        <v>6987.0855648270153</v>
      </c>
      <c r="E404" s="278">
        <f>+D404/G404*100-100</f>
        <v>6.2000000000000028</v>
      </c>
      <c r="F404" s="234">
        <v>7500.2613407747622</v>
      </c>
      <c r="G404" s="235">
        <v>6579.1766147147036</v>
      </c>
    </row>
    <row r="405" spans="1:7" s="159" customFormat="1">
      <c r="A405" s="16"/>
      <c r="B405" s="160" t="s">
        <v>194</v>
      </c>
      <c r="C405" s="277">
        <f>+D405*14/100+D405</f>
        <v>15930.417029437558</v>
      </c>
      <c r="D405" s="164">
        <f t="shared" si="62"/>
        <v>13974.05002582242</v>
      </c>
      <c r="E405" s="279">
        <f>+D405/G405*100-100</f>
        <v>6.2000000000000028</v>
      </c>
      <c r="F405" s="234">
        <v>15000.392683086213</v>
      </c>
      <c r="G405" s="235">
        <v>13158.239195689661</v>
      </c>
    </row>
    <row r="406" spans="1:7" s="159" customFormat="1">
      <c r="A406" s="161"/>
      <c r="B406" s="160" t="s">
        <v>195</v>
      </c>
      <c r="C406" s="93"/>
      <c r="D406" s="94"/>
      <c r="E406" s="231"/>
      <c r="F406" s="236"/>
      <c r="G406" s="237"/>
    </row>
    <row r="407" spans="1:7" s="159" customFormat="1">
      <c r="A407" s="161"/>
      <c r="B407" s="160"/>
      <c r="C407" s="93"/>
      <c r="D407" s="94"/>
      <c r="E407" s="231"/>
      <c r="F407" s="236"/>
      <c r="G407" s="237"/>
    </row>
    <row r="408" spans="1:7" s="159" customFormat="1">
      <c r="A408" s="161"/>
      <c r="B408" s="17" t="s">
        <v>196</v>
      </c>
      <c r="C408" s="104"/>
      <c r="D408" s="105"/>
      <c r="E408" s="229"/>
      <c r="F408" s="238"/>
      <c r="G408" s="237"/>
    </row>
    <row r="409" spans="1:7" s="159" customFormat="1">
      <c r="A409" s="161"/>
      <c r="B409" s="160" t="s">
        <v>197</v>
      </c>
      <c r="C409" s="93"/>
      <c r="D409" s="94"/>
      <c r="E409" s="231"/>
      <c r="F409" s="236"/>
      <c r="G409" s="237"/>
    </row>
    <row r="410" spans="1:7" s="159" customFormat="1">
      <c r="A410" s="161"/>
      <c r="B410" s="160" t="s">
        <v>312</v>
      </c>
      <c r="C410" s="277">
        <f>+D410*14/100+D410</f>
        <v>2840.6190306474437</v>
      </c>
      <c r="D410" s="164">
        <f t="shared" ref="D410" si="63">SUM(G410*6.2%)+G410</f>
        <v>2491.7710795153016</v>
      </c>
      <c r="E410" s="278">
        <f>+D410/G410*100-100</f>
        <v>6.2000000000000028</v>
      </c>
      <c r="F410" s="234">
        <v>2674.7825147339395</v>
      </c>
      <c r="G410" s="235">
        <v>2346.3004515209996</v>
      </c>
    </row>
    <row r="411" spans="1:7" s="159" customFormat="1">
      <c r="A411" s="161"/>
      <c r="B411" s="160" t="s">
        <v>313</v>
      </c>
      <c r="C411" s="70"/>
      <c r="D411" s="249">
        <v>0.5</v>
      </c>
      <c r="E411" s="243"/>
      <c r="F411" s="250"/>
      <c r="G411" s="251">
        <v>0.5</v>
      </c>
    </row>
    <row r="412" spans="1:7" s="159" customFormat="1">
      <c r="A412" s="161"/>
      <c r="B412" s="160" t="s">
        <v>199</v>
      </c>
      <c r="C412" s="93"/>
      <c r="D412" s="94"/>
      <c r="E412" s="231"/>
      <c r="F412" s="250"/>
      <c r="G412" s="251"/>
    </row>
    <row r="413" spans="1:7" s="159" customFormat="1" ht="15.75" thickBot="1">
      <c r="A413" s="45"/>
      <c r="B413" s="8" t="s">
        <v>200</v>
      </c>
      <c r="C413" s="277">
        <f>+D413*14/100+D413</f>
        <v>3977.1873993461968</v>
      </c>
      <c r="D413" s="164">
        <f t="shared" ref="D413" si="64">SUM(G413*6.2%)+G413</f>
        <v>3488.7608766194708</v>
      </c>
      <c r="E413" s="278">
        <f>+D413/G413*100-100</f>
        <v>6.2000000000000028</v>
      </c>
      <c r="F413" s="252">
        <v>3744.9975511734428</v>
      </c>
      <c r="G413" s="253">
        <v>3285.0855712047746</v>
      </c>
    </row>
    <row r="414" spans="1:7" s="159" customFormat="1">
      <c r="A414" s="223"/>
      <c r="B414" s="160" t="s">
        <v>201</v>
      </c>
      <c r="C414" s="120"/>
      <c r="D414" s="121"/>
      <c r="E414" s="254"/>
      <c r="F414" s="255"/>
      <c r="G414" s="256"/>
    </row>
    <row r="415" spans="1:7" s="159" customFormat="1">
      <c r="A415" s="223"/>
      <c r="B415" s="160" t="s">
        <v>198</v>
      </c>
      <c r="C415" s="277">
        <f>+D415*14/100+D415</f>
        <v>3977.545465286169</v>
      </c>
      <c r="D415" s="164">
        <f t="shared" ref="D415" si="65">SUM(G415*6.2%)+G415</f>
        <v>3489.0749695492709</v>
      </c>
      <c r="E415" s="278">
        <f>+D415/G415*100-100</f>
        <v>6.2000000000000028</v>
      </c>
      <c r="F415" s="234">
        <v>3745.3347130754887</v>
      </c>
      <c r="G415" s="257">
        <v>3285.3813272592006</v>
      </c>
    </row>
    <row r="416" spans="1:7" s="159" customFormat="1">
      <c r="A416" s="223"/>
      <c r="B416" s="21"/>
      <c r="C416" s="122"/>
      <c r="D416" s="123"/>
      <c r="E416" s="258"/>
      <c r="F416" s="259"/>
      <c r="G416" s="260"/>
    </row>
    <row r="417" spans="1:7" s="159" customFormat="1" ht="15.75" thickBot="1">
      <c r="A417" s="261"/>
      <c r="B417" s="4"/>
      <c r="C417" s="124"/>
      <c r="D417" s="125"/>
      <c r="E417" s="262"/>
      <c r="F417" s="262"/>
      <c r="G417" s="263"/>
    </row>
    <row r="418" spans="1:7" s="159" customFormat="1" ht="15.75" thickBot="1">
      <c r="A418" s="19"/>
      <c r="B418" s="49" t="s">
        <v>202</v>
      </c>
      <c r="C418" s="126"/>
      <c r="D418" s="127"/>
      <c r="E418" s="264"/>
      <c r="F418" s="264"/>
      <c r="G418" s="265"/>
    </row>
    <row r="419" spans="1:7" s="159" customFormat="1" ht="15.75" thickBot="1">
      <c r="A419" s="50"/>
      <c r="B419" s="321" t="s">
        <v>203</v>
      </c>
      <c r="C419" s="322"/>
      <c r="D419" s="322"/>
      <c r="E419" s="322"/>
      <c r="F419" s="322"/>
      <c r="G419" s="323"/>
    </row>
    <row r="420" spans="1:7" s="159" customFormat="1">
      <c r="A420" s="45"/>
      <c r="B420" s="21" t="s">
        <v>26</v>
      </c>
      <c r="C420" s="78"/>
      <c r="D420" s="79"/>
      <c r="E420" s="21"/>
      <c r="F420" s="266" t="s">
        <v>26</v>
      </c>
      <c r="G420" s="267"/>
    </row>
    <row r="421" spans="1:7" s="159" customFormat="1">
      <c r="A421" s="22"/>
      <c r="B421" s="160"/>
      <c r="C421" s="93"/>
      <c r="D421" s="94"/>
      <c r="E421" s="232"/>
      <c r="F421" s="232"/>
      <c r="G421" s="233"/>
    </row>
    <row r="422" spans="1:7" s="159" customFormat="1">
      <c r="A422" s="23"/>
      <c r="B422" s="17" t="s">
        <v>204</v>
      </c>
      <c r="C422" s="104"/>
      <c r="D422" s="105"/>
      <c r="E422" s="230"/>
      <c r="F422" s="230"/>
      <c r="G422" s="233"/>
    </row>
    <row r="423" spans="1:7" s="159" customFormat="1">
      <c r="A423" s="161"/>
      <c r="B423" s="160" t="s">
        <v>205</v>
      </c>
      <c r="C423" s="93"/>
      <c r="D423" s="94"/>
      <c r="E423" s="232"/>
      <c r="F423" s="232"/>
      <c r="G423" s="233"/>
    </row>
    <row r="424" spans="1:7" s="159" customFormat="1">
      <c r="A424" s="161"/>
      <c r="B424" s="160" t="s">
        <v>206</v>
      </c>
      <c r="C424" s="93"/>
      <c r="D424" s="94"/>
      <c r="E424" s="232"/>
      <c r="F424" s="232"/>
      <c r="G424" s="233"/>
    </row>
    <row r="425" spans="1:7" s="159" customFormat="1">
      <c r="A425" s="16"/>
      <c r="B425" s="160" t="s">
        <v>207</v>
      </c>
      <c r="C425" s="80">
        <v>0</v>
      </c>
      <c r="D425" s="164">
        <f t="shared" ref="D425:D427" si="66">SUM(G425*6.2%)+G425</f>
        <v>2867.3393867859422</v>
      </c>
      <c r="E425" s="280">
        <f>+D425/G425*100-100</f>
        <v>6.2000000000000028</v>
      </c>
      <c r="F425" s="281">
        <v>0</v>
      </c>
      <c r="G425" s="257">
        <v>2699.9429254104916</v>
      </c>
    </row>
    <row r="426" spans="1:7" s="159" customFormat="1">
      <c r="A426" s="161"/>
      <c r="B426" s="160" t="s">
        <v>208</v>
      </c>
      <c r="C426" s="80">
        <v>0</v>
      </c>
      <c r="D426" s="164">
        <f t="shared" si="66"/>
        <v>1720.1438651830053</v>
      </c>
      <c r="E426" s="280">
        <f>+D426/G426*100-100</f>
        <v>6.2000000000000028</v>
      </c>
      <c r="F426" s="281">
        <v>0</v>
      </c>
      <c r="G426" s="257">
        <v>1619.7211536563138</v>
      </c>
    </row>
    <row r="427" spans="1:7" s="159" customFormat="1">
      <c r="A427" s="161"/>
      <c r="B427" s="160" t="s">
        <v>209</v>
      </c>
      <c r="C427" s="80">
        <v>0</v>
      </c>
      <c r="D427" s="164">
        <f t="shared" si="66"/>
        <v>13275.442383701811</v>
      </c>
      <c r="E427" s="280">
        <f>+D427/G427*100-100</f>
        <v>6.2000000000000028</v>
      </c>
      <c r="F427" s="281">
        <v>0</v>
      </c>
      <c r="G427" s="257">
        <v>12500.416557158014</v>
      </c>
    </row>
    <row r="428" spans="1:7" s="159" customFormat="1">
      <c r="A428" s="16"/>
      <c r="B428" s="15"/>
      <c r="C428" s="113"/>
      <c r="D428" s="114"/>
      <c r="E428" s="239"/>
      <c r="F428" s="239"/>
      <c r="G428" s="233"/>
    </row>
    <row r="429" spans="1:7" s="159" customFormat="1">
      <c r="A429" s="161"/>
      <c r="B429" s="17" t="s">
        <v>210</v>
      </c>
      <c r="C429" s="104"/>
      <c r="D429" s="105"/>
      <c r="E429" s="230"/>
      <c r="F429" s="230"/>
      <c r="G429" s="233"/>
    </row>
    <row r="430" spans="1:7" s="159" customFormat="1">
      <c r="A430" s="161"/>
      <c r="B430" s="160" t="s">
        <v>211</v>
      </c>
      <c r="C430" s="93"/>
      <c r="D430" s="94"/>
      <c r="E430" s="232"/>
      <c r="F430" s="232"/>
      <c r="G430" s="233"/>
    </row>
    <row r="431" spans="1:7" s="159" customFormat="1">
      <c r="A431" s="45"/>
      <c r="B431" s="160" t="s">
        <v>212</v>
      </c>
      <c r="C431" s="93"/>
      <c r="D431" s="94"/>
      <c r="E431" s="232"/>
      <c r="F431" s="232"/>
      <c r="G431" s="233"/>
    </row>
    <row r="432" spans="1:7" s="159" customFormat="1">
      <c r="A432" s="22"/>
      <c r="B432" s="160" t="s">
        <v>213</v>
      </c>
      <c r="C432" s="93"/>
      <c r="D432" s="94"/>
      <c r="E432" s="232"/>
      <c r="F432" s="232"/>
      <c r="G432" s="233"/>
    </row>
    <row r="433" spans="1:7" s="159" customFormat="1">
      <c r="A433" s="23"/>
      <c r="B433" s="21" t="s">
        <v>214</v>
      </c>
      <c r="C433" s="78"/>
      <c r="D433" s="79"/>
      <c r="E433" s="21"/>
      <c r="F433" s="21"/>
      <c r="G433" s="268"/>
    </row>
    <row r="434" spans="1:7" s="159" customFormat="1">
      <c r="A434" s="161"/>
      <c r="B434" s="160" t="s">
        <v>215</v>
      </c>
      <c r="C434" s="71"/>
      <c r="D434" s="75"/>
      <c r="E434" s="160"/>
      <c r="F434" s="160"/>
      <c r="G434" s="268"/>
    </row>
    <row r="435" spans="1:7" s="159" customFormat="1">
      <c r="A435" s="161"/>
      <c r="B435" s="160" t="s">
        <v>216</v>
      </c>
      <c r="C435" s="71"/>
      <c r="D435" s="75"/>
      <c r="E435" s="160"/>
      <c r="F435" s="160"/>
      <c r="G435" s="268"/>
    </row>
    <row r="436" spans="1:7" s="159" customFormat="1">
      <c r="A436" s="161"/>
      <c r="B436" s="160"/>
      <c r="C436" s="71"/>
      <c r="D436" s="75"/>
      <c r="E436" s="160"/>
      <c r="F436" s="160"/>
      <c r="G436" s="268"/>
    </row>
    <row r="437" spans="1:7" s="159" customFormat="1">
      <c r="A437" s="161"/>
      <c r="B437" s="17" t="s">
        <v>4</v>
      </c>
      <c r="C437" s="73"/>
      <c r="D437" s="74"/>
      <c r="E437" s="17"/>
      <c r="F437" s="17"/>
      <c r="G437" s="268"/>
    </row>
    <row r="438" spans="1:7" s="159" customFormat="1">
      <c r="A438" s="161"/>
      <c r="B438" s="160" t="s">
        <v>217</v>
      </c>
      <c r="C438" s="71"/>
      <c r="D438" s="75"/>
      <c r="E438" s="160"/>
      <c r="F438" s="160"/>
      <c r="G438" s="268"/>
    </row>
    <row r="439" spans="1:7" s="159" customFormat="1">
      <c r="A439" s="161"/>
      <c r="B439" s="160" t="s">
        <v>218</v>
      </c>
      <c r="C439" s="71"/>
      <c r="D439" s="75"/>
      <c r="E439" s="160"/>
      <c r="F439" s="160"/>
      <c r="G439" s="268"/>
    </row>
    <row r="440" spans="1:7" s="159" customFormat="1">
      <c r="A440" s="161"/>
      <c r="B440" s="160"/>
      <c r="C440" s="71"/>
      <c r="D440" s="75"/>
      <c r="E440" s="160"/>
      <c r="F440" s="160"/>
      <c r="G440" s="268"/>
    </row>
    <row r="441" spans="1:7" s="159" customFormat="1">
      <c r="A441" s="161"/>
      <c r="B441" s="17" t="s">
        <v>219</v>
      </c>
      <c r="C441" s="73"/>
      <c r="D441" s="74"/>
      <c r="E441" s="17"/>
      <c r="F441" s="17"/>
      <c r="G441" s="268"/>
    </row>
    <row r="442" spans="1:7" s="159" customFormat="1">
      <c r="A442" s="161"/>
      <c r="B442" s="160" t="s">
        <v>220</v>
      </c>
      <c r="C442" s="71"/>
      <c r="D442" s="75"/>
      <c r="E442" s="160"/>
      <c r="F442" s="160"/>
      <c r="G442" s="268"/>
    </row>
    <row r="443" spans="1:7" s="159" customFormat="1">
      <c r="A443" s="161"/>
      <c r="B443" s="160" t="s">
        <v>221</v>
      </c>
      <c r="C443" s="71"/>
      <c r="D443" s="75"/>
      <c r="E443" s="160"/>
      <c r="F443" s="160"/>
      <c r="G443" s="268"/>
    </row>
    <row r="444" spans="1:7" s="159" customFormat="1">
      <c r="A444" s="161"/>
      <c r="B444" s="160" t="s">
        <v>222</v>
      </c>
      <c r="C444" s="271">
        <f>+D444*14/100+D444</f>
        <v>0.44080793649123773</v>
      </c>
      <c r="D444" s="302">
        <v>0.38667362850108572</v>
      </c>
      <c r="E444" s="282">
        <f>+D444/G444*100-100</f>
        <v>7.3900000000000148</v>
      </c>
      <c r="F444" s="271">
        <v>0.41047391422966545</v>
      </c>
      <c r="G444" s="257">
        <v>0.36006483704356618</v>
      </c>
    </row>
    <row r="445" spans="1:7" s="159" customFormat="1">
      <c r="A445" s="161"/>
      <c r="B445" s="160" t="s">
        <v>223</v>
      </c>
      <c r="C445" s="271">
        <f>+D445*14/100+D445</f>
        <v>187.19422746635419</v>
      </c>
      <c r="D445" s="302">
        <v>164.20546268978438</v>
      </c>
      <c r="E445" s="282">
        <f>+D445/G445*100-100</f>
        <v>7.3900000000000148</v>
      </c>
      <c r="F445" s="271">
        <v>174.31253139617672</v>
      </c>
      <c r="G445" s="257">
        <v>152.90572929489187</v>
      </c>
    </row>
    <row r="446" spans="1:7" s="159" customFormat="1">
      <c r="A446" s="161"/>
      <c r="B446" s="160" t="s">
        <v>224</v>
      </c>
      <c r="C446" s="271">
        <f>+D446*14/100+D446</f>
        <v>14036.49576658447</v>
      </c>
      <c r="D446" s="302">
        <v>12312.715584723219</v>
      </c>
      <c r="E446" s="282">
        <f>+D446/G446*100-100</f>
        <v>7.3900000000000148</v>
      </c>
      <c r="F446" s="271">
        <v>13070.579911150449</v>
      </c>
      <c r="G446" s="257">
        <v>11465.420974693378</v>
      </c>
    </row>
    <row r="447" spans="1:7" s="159" customFormat="1" ht="15.75" thickBot="1">
      <c r="A447" s="18"/>
      <c r="B447" s="8"/>
      <c r="C447" s="76"/>
      <c r="D447" s="77"/>
      <c r="E447" s="8"/>
      <c r="F447" s="8"/>
      <c r="G447" s="269"/>
    </row>
    <row r="448" spans="1:7" s="159" customFormat="1">
      <c r="A448" s="162"/>
      <c r="B448" s="162"/>
      <c r="C448" s="91"/>
      <c r="D448" s="92"/>
      <c r="E448" s="162"/>
      <c r="F448" s="162"/>
      <c r="G448" s="163"/>
    </row>
    <row r="449" spans="1:7" s="159" customFormat="1" ht="15.75" thickBot="1">
      <c r="A449" s="162"/>
      <c r="B449" s="162"/>
      <c r="C449" s="91"/>
      <c r="D449" s="92"/>
      <c r="E449" s="162"/>
      <c r="F449" s="162"/>
      <c r="G449" s="163"/>
    </row>
    <row r="450" spans="1:7" s="159" customFormat="1" ht="15.75" thickBot="1">
      <c r="A450" s="321" t="s">
        <v>374</v>
      </c>
      <c r="B450" s="322"/>
      <c r="C450" s="322"/>
      <c r="D450" s="322"/>
      <c r="E450" s="322"/>
      <c r="F450" s="322"/>
      <c r="G450" s="323"/>
    </row>
    <row r="451" spans="1:7" s="159" customFormat="1">
      <c r="A451" s="1"/>
      <c r="B451" s="315" t="s">
        <v>330</v>
      </c>
      <c r="C451" s="316"/>
      <c r="D451" s="316"/>
      <c r="E451" s="316"/>
      <c r="F451" s="317"/>
      <c r="G451" s="185"/>
    </row>
    <row r="452" spans="1:7" s="159" customFormat="1" ht="15.75" thickBot="1">
      <c r="A452" s="3"/>
      <c r="B452" s="58"/>
      <c r="C452" s="64"/>
      <c r="D452" s="65"/>
      <c r="E452" s="64"/>
      <c r="F452" s="64"/>
      <c r="G452" s="186"/>
    </row>
    <row r="453" spans="1:7" s="159" customFormat="1">
      <c r="A453" s="5" t="s">
        <v>0</v>
      </c>
      <c r="B453" s="6" t="s">
        <v>1</v>
      </c>
      <c r="C453" s="136" t="s">
        <v>373</v>
      </c>
      <c r="D453" s="136" t="s">
        <v>373</v>
      </c>
      <c r="E453" s="187" t="s">
        <v>2</v>
      </c>
      <c r="F453" s="136" t="s">
        <v>326</v>
      </c>
      <c r="G453" s="136" t="s">
        <v>326</v>
      </c>
    </row>
    <row r="454" spans="1:7" s="159" customFormat="1" ht="15.75" thickBot="1">
      <c r="A454" s="7"/>
      <c r="B454" s="8"/>
      <c r="C454" s="66" t="s">
        <v>3</v>
      </c>
      <c r="D454" s="67" t="s">
        <v>4</v>
      </c>
      <c r="E454" s="188"/>
      <c r="F454" s="66" t="s">
        <v>3</v>
      </c>
      <c r="G454" s="67" t="s">
        <v>4</v>
      </c>
    </row>
    <row r="455" spans="1:7" s="159" customFormat="1">
      <c r="A455" s="21"/>
      <c r="B455" s="24" t="s">
        <v>225</v>
      </c>
      <c r="C455" s="81"/>
      <c r="D455" s="82"/>
      <c r="E455" s="24"/>
      <c r="F455" s="24"/>
      <c r="G455" s="248"/>
    </row>
    <row r="456" spans="1:7" s="159" customFormat="1">
      <c r="A456" s="160"/>
      <c r="B456" s="17" t="s">
        <v>226</v>
      </c>
      <c r="C456" s="73"/>
      <c r="D456" s="74"/>
      <c r="E456" s="17"/>
      <c r="F456" s="17"/>
      <c r="G456" s="248"/>
    </row>
    <row r="457" spans="1:7" s="159" customFormat="1">
      <c r="A457" s="160"/>
      <c r="B457" s="17" t="s">
        <v>227</v>
      </c>
      <c r="C457" s="73"/>
      <c r="D457" s="74"/>
      <c r="E457" s="17"/>
      <c r="F457" s="17"/>
      <c r="G457" s="248"/>
    </row>
    <row r="458" spans="1:7" s="159" customFormat="1">
      <c r="A458" s="160"/>
      <c r="B458" s="17" t="s">
        <v>228</v>
      </c>
      <c r="C458" s="73"/>
      <c r="D458" s="74"/>
      <c r="E458" s="17"/>
      <c r="F458" s="17"/>
      <c r="G458" s="248"/>
    </row>
    <row r="459" spans="1:7" s="159" customFormat="1">
      <c r="A459" s="22"/>
      <c r="B459" s="160" t="s">
        <v>229</v>
      </c>
      <c r="C459" s="271">
        <f>+D459*14/100+D459</f>
        <v>1.187198517677905</v>
      </c>
      <c r="D459" s="164">
        <v>1.0414022084893904</v>
      </c>
      <c r="E459" s="282">
        <f>+D459/G459*100-100</f>
        <v>7.3899999999999864</v>
      </c>
      <c r="F459" s="283">
        <v>1.1055019253914751</v>
      </c>
      <c r="G459" s="257">
        <v>0.96973853104515362</v>
      </c>
    </row>
    <row r="460" spans="1:7" s="159" customFormat="1">
      <c r="A460" s="13"/>
      <c r="B460" s="160" t="s">
        <v>230</v>
      </c>
      <c r="C460" s="271">
        <f>+D460*14/100+D460</f>
        <v>960.76244082766914</v>
      </c>
      <c r="D460" s="164">
        <v>842.77407090146414</v>
      </c>
      <c r="E460" s="282">
        <f>+D460/G460*100-100</f>
        <v>7.3900000000000148</v>
      </c>
      <c r="F460" s="283">
        <v>894.64795681876262</v>
      </c>
      <c r="G460" s="257">
        <v>784.77890949014261</v>
      </c>
    </row>
    <row r="461" spans="1:7" s="159" customFormat="1">
      <c r="A461" s="16"/>
      <c r="B461" s="17"/>
      <c r="C461" s="73"/>
      <c r="D461" s="74"/>
      <c r="E461" s="17"/>
      <c r="F461" s="270"/>
      <c r="G461" s="268"/>
    </row>
    <row r="462" spans="1:7" s="159" customFormat="1">
      <c r="A462" s="161"/>
      <c r="B462" s="17" t="s">
        <v>231</v>
      </c>
      <c r="C462" s="73"/>
      <c r="D462" s="74"/>
      <c r="E462" s="17"/>
      <c r="F462" s="270"/>
      <c r="G462" s="268"/>
    </row>
    <row r="463" spans="1:7" s="159" customFormat="1">
      <c r="A463" s="161"/>
      <c r="B463" s="17" t="s">
        <v>226</v>
      </c>
      <c r="C463" s="73"/>
      <c r="D463" s="74"/>
      <c r="E463" s="17"/>
      <c r="F463" s="270"/>
      <c r="G463" s="268"/>
    </row>
    <row r="464" spans="1:7" s="159" customFormat="1">
      <c r="A464" s="161"/>
      <c r="B464" s="17" t="s">
        <v>232</v>
      </c>
      <c r="C464" s="73"/>
      <c r="D464" s="74"/>
      <c r="E464" s="17"/>
      <c r="F464" s="270"/>
      <c r="G464" s="268"/>
    </row>
    <row r="465" spans="1:7" s="159" customFormat="1">
      <c r="A465" s="161"/>
      <c r="B465" s="17" t="s">
        <v>233</v>
      </c>
      <c r="C465" s="73"/>
      <c r="D465" s="74"/>
      <c r="E465" s="17"/>
      <c r="F465" s="270"/>
      <c r="G465" s="268"/>
    </row>
    <row r="466" spans="1:7" s="159" customFormat="1">
      <c r="A466" s="161"/>
      <c r="B466" s="160" t="s">
        <v>229</v>
      </c>
      <c r="C466" s="271">
        <f>+D466*14/100+D466</f>
        <v>1.187198517677905</v>
      </c>
      <c r="D466" s="164">
        <v>1.0414022084893904</v>
      </c>
      <c r="E466" s="282">
        <f>+D466/G466*100-100</f>
        <v>7.3899999999999864</v>
      </c>
      <c r="F466" s="271">
        <v>1.1055019253914751</v>
      </c>
      <c r="G466" s="235">
        <v>0.96973853104515362</v>
      </c>
    </row>
    <row r="467" spans="1:7" s="159" customFormat="1">
      <c r="A467" s="161"/>
      <c r="B467" s="160" t="s">
        <v>230</v>
      </c>
      <c r="C467" s="271">
        <f>+D467*14/100+D467</f>
        <v>1168.1520795197371</v>
      </c>
      <c r="D467" s="164">
        <v>1024.6948065962606</v>
      </c>
      <c r="E467" s="282">
        <f>+D467/G467*100-100</f>
        <v>7.3900000000000148</v>
      </c>
      <c r="F467" s="271">
        <v>1087.766160275386</v>
      </c>
      <c r="G467" s="235">
        <v>954.18084234682988</v>
      </c>
    </row>
    <row r="468" spans="1:7" s="159" customFormat="1">
      <c r="A468" s="161"/>
      <c r="B468" s="160"/>
      <c r="C468" s="71"/>
      <c r="D468" s="75"/>
      <c r="E468" s="160"/>
      <c r="F468" s="160"/>
      <c r="G468" s="268"/>
    </row>
    <row r="469" spans="1:7" s="159" customFormat="1">
      <c r="A469" s="161"/>
      <c r="B469" s="17" t="s">
        <v>234</v>
      </c>
      <c r="C469" s="73"/>
      <c r="D469" s="74"/>
      <c r="E469" s="17"/>
      <c r="F469" s="17"/>
      <c r="G469" s="268"/>
    </row>
    <row r="470" spans="1:7" s="159" customFormat="1">
      <c r="A470" s="16"/>
      <c r="B470" s="160" t="s">
        <v>235</v>
      </c>
      <c r="C470" s="71"/>
      <c r="D470" s="75"/>
      <c r="E470" s="160"/>
      <c r="F470" s="160"/>
      <c r="G470" s="268"/>
    </row>
    <row r="471" spans="1:7" s="159" customFormat="1">
      <c r="A471" s="161"/>
      <c r="B471" s="160" t="s">
        <v>236</v>
      </c>
      <c r="C471" s="71"/>
      <c r="D471" s="75"/>
      <c r="E471" s="160"/>
      <c r="F471" s="160"/>
      <c r="G471" s="268"/>
    </row>
    <row r="472" spans="1:7" s="159" customFormat="1">
      <c r="A472" s="161"/>
      <c r="B472" s="160" t="s">
        <v>372</v>
      </c>
      <c r="C472" s="271">
        <f>+D472*14/100+D472</f>
        <v>1.2455309964917829</v>
      </c>
      <c r="D472" s="164">
        <v>1.0925710495541956</v>
      </c>
      <c r="E472" s="282">
        <f>+D472/G472*100-100</f>
        <v>7.3899999999999864</v>
      </c>
      <c r="F472" s="271">
        <v>1.1598202779511901</v>
      </c>
      <c r="G472" s="235">
        <v>1.0173862087291141</v>
      </c>
    </row>
    <row r="473" spans="1:7" s="159" customFormat="1">
      <c r="A473" s="161"/>
      <c r="B473" s="160" t="s">
        <v>237</v>
      </c>
      <c r="C473" s="271">
        <f>+D473*14/100+D473</f>
        <v>378.82967775149211</v>
      </c>
      <c r="D473" s="164">
        <v>332.30673486972995</v>
      </c>
      <c r="E473" s="282">
        <f>+D473/G473*100-100</f>
        <v>7.3899999999999864</v>
      </c>
      <c r="F473" s="271">
        <v>352.76066463496801</v>
      </c>
      <c r="G473" s="235">
        <v>309.43917950435792</v>
      </c>
    </row>
    <row r="474" spans="1:7" s="159" customFormat="1">
      <c r="A474" s="161"/>
      <c r="B474" s="160"/>
      <c r="C474" s="71"/>
      <c r="D474" s="75"/>
      <c r="E474" s="160"/>
      <c r="F474" s="241"/>
      <c r="G474" s="242"/>
    </row>
    <row r="475" spans="1:7" s="159" customFormat="1">
      <c r="A475" s="161"/>
      <c r="B475" s="17" t="s">
        <v>238</v>
      </c>
      <c r="C475" s="288"/>
      <c r="D475" s="289"/>
      <c r="E475" s="288"/>
      <c r="F475" s="288"/>
      <c r="G475" s="290"/>
    </row>
    <row r="476" spans="1:7" s="159" customFormat="1">
      <c r="A476" s="161"/>
      <c r="B476" s="160" t="s">
        <v>239</v>
      </c>
      <c r="C476" s="291"/>
      <c r="D476" s="292"/>
      <c r="E476" s="291"/>
      <c r="F476" s="291"/>
      <c r="G476" s="290"/>
    </row>
    <row r="477" spans="1:7" s="159" customFormat="1">
      <c r="A477" s="161"/>
      <c r="B477" s="160" t="s">
        <v>240</v>
      </c>
      <c r="C477" s="291"/>
      <c r="D477" s="292"/>
      <c r="E477" s="291"/>
      <c r="F477" s="291"/>
      <c r="G477" s="290"/>
    </row>
    <row r="478" spans="1:7" s="159" customFormat="1">
      <c r="A478" s="161"/>
      <c r="B478" s="160" t="s">
        <v>372</v>
      </c>
      <c r="C478" s="308">
        <f>+D478*14/100+D478</f>
        <v>1.5411706050257559</v>
      </c>
      <c r="D478" s="294">
        <v>1.3519040394962771</v>
      </c>
      <c r="E478" s="293">
        <f>+D478/G478*100-100</f>
        <v>7.3900000000000148</v>
      </c>
      <c r="F478" s="293">
        <v>1.4351155647879281</v>
      </c>
      <c r="G478" s="295">
        <v>1.258873302445551</v>
      </c>
    </row>
    <row r="479" spans="1:7" s="159" customFormat="1">
      <c r="A479" s="161"/>
      <c r="B479" s="160" t="s">
        <v>237</v>
      </c>
      <c r="C479" s="291"/>
      <c r="D479" s="292"/>
      <c r="E479" s="291"/>
      <c r="F479" s="291"/>
      <c r="G479" s="290"/>
    </row>
    <row r="480" spans="1:7" s="159" customFormat="1">
      <c r="A480" s="161"/>
      <c r="B480" s="160"/>
      <c r="C480" s="291"/>
      <c r="D480" s="292"/>
      <c r="E480" s="291"/>
      <c r="F480" s="291"/>
      <c r="G480" s="290"/>
    </row>
    <row r="481" spans="1:7" s="159" customFormat="1">
      <c r="A481" s="161"/>
      <c r="B481" s="17" t="s">
        <v>241</v>
      </c>
      <c r="C481" s="273"/>
      <c r="D481" s="74"/>
      <c r="E481" s="17"/>
      <c r="F481" s="273"/>
      <c r="G481" s="242"/>
    </row>
    <row r="482" spans="1:7" s="159" customFormat="1">
      <c r="A482" s="45"/>
      <c r="B482" s="4" t="s">
        <v>242</v>
      </c>
      <c r="C482" s="274"/>
      <c r="D482" s="65"/>
      <c r="E482" s="4"/>
      <c r="F482" s="274"/>
      <c r="G482" s="242"/>
    </row>
    <row r="483" spans="1:7" s="159" customFormat="1">
      <c r="A483" s="22"/>
      <c r="B483" s="160" t="s">
        <v>222</v>
      </c>
      <c r="C483" s="271">
        <f>+D483*14/100+D483</f>
        <v>0.43459827840423104</v>
      </c>
      <c r="D483" s="164">
        <v>0.38122656000371147</v>
      </c>
      <c r="E483" s="282">
        <f>+D483/G483*100-100</f>
        <v>7.3900000000000148</v>
      </c>
      <c r="F483" s="271">
        <v>0.40469157128618222</v>
      </c>
      <c r="G483" s="235">
        <v>0.35499260639138791</v>
      </c>
    </row>
    <row r="484" spans="1:7" s="159" customFormat="1">
      <c r="A484" s="23"/>
      <c r="B484" s="160" t="s">
        <v>243</v>
      </c>
      <c r="C484" s="271">
        <f>+D484*14/100+D484</f>
        <v>184.42520789747709</v>
      </c>
      <c r="D484" s="164">
        <v>161.77649815568165</v>
      </c>
      <c r="E484" s="282">
        <f>+D484/G484*100-100</f>
        <v>7.3900000000000148</v>
      </c>
      <c r="F484" s="271">
        <v>171.73406080405724</v>
      </c>
      <c r="G484" s="235">
        <v>150.64391298601512</v>
      </c>
    </row>
    <row r="485" spans="1:7" s="159" customFormat="1">
      <c r="A485" s="161"/>
      <c r="B485" s="160"/>
      <c r="C485" s="272"/>
      <c r="D485" s="75"/>
      <c r="E485" s="160"/>
      <c r="F485" s="272"/>
      <c r="G485" s="242"/>
    </row>
    <row r="486" spans="1:7" s="159" customFormat="1">
      <c r="A486" s="161"/>
      <c r="B486" s="17" t="s">
        <v>244</v>
      </c>
      <c r="C486" s="273"/>
      <c r="D486" s="74"/>
      <c r="E486" s="17"/>
      <c r="F486" s="273"/>
      <c r="G486" s="242"/>
    </row>
    <row r="487" spans="1:7" s="159" customFormat="1">
      <c r="A487" s="16"/>
      <c r="B487" s="160" t="s">
        <v>245</v>
      </c>
      <c r="C487" s="272"/>
      <c r="D487" s="75"/>
      <c r="E487" s="160"/>
      <c r="F487" s="272"/>
      <c r="G487" s="242"/>
    </row>
    <row r="488" spans="1:7" s="159" customFormat="1">
      <c r="A488" s="161"/>
      <c r="B488" s="160" t="s">
        <v>246</v>
      </c>
      <c r="C488" s="272"/>
      <c r="D488" s="75"/>
      <c r="E488" s="160"/>
      <c r="F488" s="272"/>
      <c r="G488" s="242"/>
    </row>
    <row r="489" spans="1:7" s="159" customFormat="1">
      <c r="A489" s="161"/>
      <c r="B489" s="160" t="s">
        <v>222</v>
      </c>
      <c r="C489" s="271">
        <f>+D489*14/100+D489</f>
        <v>0.95011234431695357</v>
      </c>
      <c r="D489" s="302">
        <v>0.83343188097978382</v>
      </c>
      <c r="E489" s="282">
        <f>+D489/G489*100-100</f>
        <v>7.3900000000000148</v>
      </c>
      <c r="F489" s="271">
        <v>0.88473074244990546</v>
      </c>
      <c r="G489" s="235">
        <v>0.77607959864026799</v>
      </c>
    </row>
    <row r="490" spans="1:7" s="159" customFormat="1">
      <c r="A490" s="16"/>
      <c r="B490" s="160" t="s">
        <v>243</v>
      </c>
      <c r="C490" s="71"/>
      <c r="D490" s="75"/>
      <c r="E490" s="160"/>
      <c r="F490" s="160"/>
      <c r="G490" s="268"/>
    </row>
    <row r="491" spans="1:7" s="159" customFormat="1">
      <c r="A491" s="45"/>
      <c r="B491" s="160"/>
      <c r="C491" s="71"/>
      <c r="D491" s="75"/>
      <c r="E491" s="160"/>
      <c r="F491" s="160"/>
      <c r="G491" s="275"/>
    </row>
    <row r="492" spans="1:7" s="159" customFormat="1">
      <c r="A492" s="28"/>
      <c r="B492" s="17" t="s">
        <v>247</v>
      </c>
      <c r="C492" s="73"/>
      <c r="D492" s="74"/>
      <c r="E492" s="17"/>
      <c r="F492" s="17"/>
      <c r="G492" s="275"/>
    </row>
    <row r="493" spans="1:7" s="159" customFormat="1">
      <c r="A493" s="161"/>
      <c r="B493" s="17" t="s">
        <v>384</v>
      </c>
      <c r="C493" s="73"/>
      <c r="D493" s="74"/>
      <c r="E493" s="17"/>
      <c r="F493" s="17"/>
      <c r="G493" s="228"/>
    </row>
    <row r="494" spans="1:7" s="159" customFormat="1">
      <c r="A494" s="23"/>
      <c r="B494" s="17" t="s">
        <v>248</v>
      </c>
      <c r="C494" s="73"/>
      <c r="D494" s="74"/>
      <c r="E494" s="17"/>
      <c r="F494" s="17"/>
      <c r="G494" s="275"/>
    </row>
    <row r="495" spans="1:7" s="159" customFormat="1">
      <c r="A495" s="161"/>
      <c r="B495" s="17" t="s">
        <v>127</v>
      </c>
      <c r="C495" s="73"/>
      <c r="D495" s="74"/>
      <c r="E495" s="17"/>
      <c r="F495" s="17"/>
      <c r="G495" s="275"/>
    </row>
    <row r="496" spans="1:7" s="159" customFormat="1" ht="15.75" thickBot="1">
      <c r="A496" s="18"/>
      <c r="B496" s="8"/>
      <c r="C496" s="76"/>
      <c r="D496" s="77"/>
      <c r="E496" s="8"/>
      <c r="F496" s="8"/>
      <c r="G496" s="276"/>
    </row>
    <row r="497" spans="1:21" ht="15.75" thickBot="1">
      <c r="A497" s="28"/>
      <c r="B497" s="29"/>
      <c r="C497" s="68"/>
      <c r="D497" s="69"/>
      <c r="E497" s="68"/>
      <c r="F497" s="68"/>
      <c r="G497" s="214"/>
      <c r="I497" s="34" t="s">
        <v>349</v>
      </c>
      <c r="J497" s="34"/>
      <c r="K497" s="34"/>
      <c r="L497" s="34"/>
      <c r="M497" s="34"/>
      <c r="N497" s="34"/>
      <c r="O497" s="34"/>
      <c r="P497" s="34"/>
      <c r="Q497" s="34"/>
      <c r="R497" s="34"/>
      <c r="S497" s="34"/>
      <c r="T497" s="34"/>
      <c r="U497" s="34"/>
    </row>
    <row r="498" spans="1:21" ht="15.75" thickBot="1">
      <c r="A498" s="37">
        <v>300</v>
      </c>
      <c r="B498" s="52" t="s">
        <v>249</v>
      </c>
      <c r="C498" s="130"/>
      <c r="D498" s="98"/>
      <c r="E498" s="130"/>
      <c r="F498" s="130"/>
      <c r="G498" s="215"/>
      <c r="I498" s="142">
        <v>125</v>
      </c>
      <c r="J498" s="34">
        <f>+G521</f>
        <v>0</v>
      </c>
      <c r="K498" s="34">
        <v>12</v>
      </c>
      <c r="L498" s="34">
        <f>+I498*J498*K498</f>
        <v>0</v>
      </c>
      <c r="M498" s="34"/>
      <c r="N498" s="34"/>
      <c r="O498" s="34"/>
      <c r="P498" s="34"/>
      <c r="Q498" s="34"/>
      <c r="R498" s="34"/>
      <c r="S498" s="34"/>
      <c r="T498" s="34"/>
      <c r="U498" s="34"/>
    </row>
    <row r="499" spans="1:21">
      <c r="A499" s="13"/>
      <c r="B499" s="30" t="s">
        <v>250</v>
      </c>
      <c r="C499" s="73"/>
      <c r="D499" s="74"/>
      <c r="E499" s="73"/>
      <c r="F499" s="73"/>
      <c r="G499" s="206"/>
      <c r="I499" s="142" t="s">
        <v>350</v>
      </c>
      <c r="J499" s="34"/>
      <c r="K499" s="34"/>
      <c r="L499" s="34"/>
      <c r="M499" s="34"/>
      <c r="N499" s="34"/>
      <c r="O499" s="34"/>
      <c r="P499" s="34"/>
      <c r="Q499" s="34"/>
      <c r="R499" s="34"/>
      <c r="S499" s="34"/>
      <c r="T499" s="34"/>
      <c r="U499" s="34"/>
    </row>
    <row r="500" spans="1:21">
      <c r="A500" s="161"/>
      <c r="B500" s="17" t="s">
        <v>385</v>
      </c>
      <c r="C500" s="73"/>
      <c r="D500" s="74"/>
      <c r="E500" s="73"/>
      <c r="F500" s="73"/>
      <c r="G500" s="203"/>
      <c r="I500" s="142" t="s">
        <v>351</v>
      </c>
      <c r="J500" s="34"/>
      <c r="K500" s="34"/>
      <c r="L500" s="34"/>
      <c r="M500" s="34"/>
      <c r="N500" s="34"/>
      <c r="O500" s="34"/>
      <c r="P500" s="34"/>
      <c r="Q500" s="34"/>
      <c r="R500" s="34"/>
      <c r="S500" s="34"/>
      <c r="T500" s="34"/>
      <c r="U500" s="34"/>
    </row>
    <row r="501" spans="1:21">
      <c r="A501" s="161"/>
      <c r="B501" s="17" t="s">
        <v>251</v>
      </c>
      <c r="C501" s="73"/>
      <c r="D501" s="74"/>
      <c r="E501" s="73"/>
      <c r="F501" s="73"/>
      <c r="G501" s="203">
        <v>0</v>
      </c>
      <c r="I501" s="142">
        <v>15000</v>
      </c>
      <c r="J501" s="34">
        <f>+G528</f>
        <v>188.87632185768749</v>
      </c>
      <c r="K501" s="34"/>
      <c r="L501" s="34">
        <f>+I501*J501</f>
        <v>2833144.8278653123</v>
      </c>
      <c r="M501" s="34"/>
      <c r="N501" s="34"/>
      <c r="O501" s="34"/>
      <c r="P501" s="34"/>
      <c r="Q501" s="34"/>
      <c r="R501" s="34"/>
      <c r="S501" s="34"/>
      <c r="T501" s="34"/>
      <c r="U501" s="34"/>
    </row>
    <row r="502" spans="1:21">
      <c r="A502" s="161"/>
      <c r="B502" s="160"/>
      <c r="C502" s="71"/>
      <c r="D502" s="75"/>
      <c r="E502" s="71"/>
      <c r="F502" s="71"/>
      <c r="G502" s="203"/>
      <c r="I502" s="142" t="s">
        <v>352</v>
      </c>
      <c r="J502" s="34"/>
      <c r="K502" s="34"/>
      <c r="L502" s="34"/>
      <c r="M502" s="34"/>
      <c r="N502" s="34"/>
      <c r="O502" s="34"/>
      <c r="P502" s="34"/>
      <c r="Q502" s="34"/>
      <c r="R502" s="34"/>
      <c r="S502" s="34"/>
      <c r="T502" s="34"/>
      <c r="U502" s="34"/>
    </row>
    <row r="503" spans="1:21">
      <c r="A503" s="16">
        <v>123</v>
      </c>
      <c r="B503" s="17" t="s">
        <v>252</v>
      </c>
      <c r="C503" s="73"/>
      <c r="D503" s="74"/>
      <c r="E503" s="73"/>
      <c r="F503" s="73"/>
      <c r="G503" s="203"/>
      <c r="I503" s="142">
        <v>60</v>
      </c>
      <c r="J503" s="34">
        <f>+G525</f>
        <v>0</v>
      </c>
      <c r="K503" s="34">
        <v>12</v>
      </c>
      <c r="L503" s="34">
        <f>+I503*J503*K503</f>
        <v>0</v>
      </c>
      <c r="M503" s="34"/>
      <c r="N503" s="34"/>
      <c r="O503" s="34"/>
      <c r="P503" s="34"/>
      <c r="Q503" s="34"/>
      <c r="R503" s="34"/>
      <c r="S503" s="34"/>
      <c r="T503" s="34"/>
      <c r="U503" s="34"/>
    </row>
    <row r="504" spans="1:21" ht="15.75" thickBot="1">
      <c r="A504" s="161"/>
      <c r="B504" s="160" t="s">
        <v>253</v>
      </c>
      <c r="C504" s="80">
        <f>+D504*14/100+D504</f>
        <v>3022.2501878766052</v>
      </c>
      <c r="D504" s="164">
        <f t="shared" ref="D504:D506" si="67">SUM(G504*9.9%)+G504</f>
        <v>2651.0966560321099</v>
      </c>
      <c r="E504" s="80">
        <f>+D504/G504*100-100</f>
        <v>9.8999999999999915</v>
      </c>
      <c r="F504" s="80">
        <v>2750.0001709523249</v>
      </c>
      <c r="G504" s="196">
        <v>2412.2808517125659</v>
      </c>
      <c r="I504" s="142"/>
      <c r="J504" s="34"/>
      <c r="K504" s="34"/>
      <c r="L504" s="153">
        <f>SUM(L501:L503)</f>
        <v>2833144.8278653123</v>
      </c>
      <c r="M504" s="32"/>
      <c r="N504" s="34"/>
      <c r="O504" s="34"/>
      <c r="P504" s="34"/>
      <c r="Q504" s="34"/>
      <c r="R504" s="34"/>
      <c r="S504" s="34"/>
      <c r="T504" s="34"/>
      <c r="U504" s="34"/>
    </row>
    <row r="505" spans="1:21" ht="15.75" thickTop="1">
      <c r="A505" s="161"/>
      <c r="B505" s="160" t="s">
        <v>119</v>
      </c>
      <c r="C505" s="80">
        <v>0</v>
      </c>
      <c r="D505" s="164">
        <f t="shared" si="67"/>
        <v>890.15386489566083</v>
      </c>
      <c r="E505" s="80">
        <f>+D505/G505*100-100</f>
        <v>9.8999999999999915</v>
      </c>
      <c r="F505" s="80">
        <v>0</v>
      </c>
      <c r="G505" s="196">
        <v>809.9671200142501</v>
      </c>
      <c r="I505" s="142" t="s">
        <v>353</v>
      </c>
      <c r="J505" s="34"/>
      <c r="K505" s="34"/>
      <c r="L505" s="34"/>
      <c r="M505" s="34"/>
      <c r="N505" s="34"/>
      <c r="O505" s="34"/>
      <c r="P505" s="34"/>
      <c r="Q505" s="34"/>
      <c r="R505" s="34"/>
      <c r="S505" s="34"/>
      <c r="T505" s="34"/>
      <c r="U505" s="34"/>
    </row>
    <row r="506" spans="1:21">
      <c r="A506" s="161"/>
      <c r="B506" s="160" t="s">
        <v>254</v>
      </c>
      <c r="C506" s="80">
        <v>0</v>
      </c>
      <c r="D506" s="164">
        <f t="shared" si="67"/>
        <v>164.84330831401124</v>
      </c>
      <c r="E506" s="80">
        <f>+D506/G506*100-100</f>
        <v>9.8999999999999915</v>
      </c>
      <c r="F506" s="80">
        <v>0</v>
      </c>
      <c r="G506" s="196">
        <v>149.99391111374999</v>
      </c>
      <c r="I506" s="142">
        <v>150000</v>
      </c>
      <c r="J506" s="34">
        <f>+G542</f>
        <v>1.7095642514999998</v>
      </c>
      <c r="K506" s="34"/>
      <c r="L506" s="34">
        <f>+I506*J506</f>
        <v>256434.63772499998</v>
      </c>
      <c r="M506" s="34"/>
      <c r="N506" s="34"/>
      <c r="O506" s="34"/>
      <c r="P506" s="34"/>
      <c r="Q506" s="34"/>
      <c r="R506" s="34"/>
      <c r="S506" s="34"/>
      <c r="T506" s="34"/>
      <c r="U506" s="34"/>
    </row>
    <row r="507" spans="1:21" ht="15.75" thickBot="1">
      <c r="A507" s="18"/>
      <c r="B507" s="8"/>
      <c r="C507" s="76"/>
      <c r="D507" s="77"/>
      <c r="E507" s="76"/>
      <c r="F507" s="76"/>
      <c r="G507" s="197"/>
      <c r="I507" s="142"/>
      <c r="J507" s="34"/>
      <c r="K507" s="34"/>
      <c r="L507" s="34"/>
      <c r="M507" s="34"/>
      <c r="N507" s="34"/>
      <c r="O507" s="34"/>
      <c r="P507" s="34"/>
      <c r="Q507" s="34"/>
      <c r="R507" s="34"/>
      <c r="S507" s="34"/>
      <c r="T507" s="34"/>
      <c r="U507" s="34"/>
    </row>
    <row r="508" spans="1:21" ht="15.75" thickBot="1">
      <c r="A508" s="33"/>
      <c r="B508" s="33"/>
      <c r="C508" s="91"/>
      <c r="D508" s="92"/>
      <c r="E508" s="91"/>
      <c r="F508" s="91"/>
      <c r="G508" s="91"/>
      <c r="I508" s="142">
        <v>3668</v>
      </c>
      <c r="J508" s="34">
        <f>+G532</f>
        <v>0</v>
      </c>
      <c r="K508" s="34">
        <v>12</v>
      </c>
      <c r="L508" s="34">
        <f>+I508*J508*K508</f>
        <v>0</v>
      </c>
      <c r="M508" s="34"/>
      <c r="N508" s="34"/>
      <c r="O508" s="34"/>
      <c r="P508" s="34"/>
      <c r="Q508" s="34"/>
      <c r="R508" s="34"/>
      <c r="S508" s="34"/>
      <c r="T508" s="34"/>
      <c r="U508" s="34"/>
    </row>
    <row r="509" spans="1:21" ht="15.75" thickBot="1">
      <c r="A509" s="321" t="s">
        <v>374</v>
      </c>
      <c r="B509" s="322"/>
      <c r="C509" s="322"/>
      <c r="D509" s="322"/>
      <c r="E509" s="322"/>
      <c r="F509" s="322"/>
      <c r="G509" s="323"/>
      <c r="I509" s="142"/>
      <c r="J509" s="34"/>
      <c r="K509" s="34"/>
      <c r="L509" s="34"/>
      <c r="M509" s="34"/>
      <c r="N509" s="34"/>
      <c r="O509" s="34"/>
      <c r="P509" s="34"/>
      <c r="Q509" s="34"/>
      <c r="R509" s="34"/>
      <c r="S509" s="34"/>
      <c r="T509" s="34"/>
      <c r="U509" s="34"/>
    </row>
    <row r="510" spans="1:21">
      <c r="A510" s="1"/>
      <c r="B510" s="315" t="s">
        <v>330</v>
      </c>
      <c r="C510" s="316"/>
      <c r="D510" s="316"/>
      <c r="E510" s="316"/>
      <c r="F510" s="317"/>
      <c r="G510" s="185"/>
      <c r="I510" s="142" t="s">
        <v>354</v>
      </c>
      <c r="J510" s="34"/>
      <c r="K510" s="34"/>
      <c r="L510" s="34"/>
      <c r="M510" s="34"/>
      <c r="N510" s="34"/>
      <c r="O510" s="34"/>
      <c r="P510" s="34"/>
      <c r="Q510" s="34"/>
      <c r="R510" s="34"/>
      <c r="S510" s="34"/>
      <c r="T510" s="34"/>
      <c r="U510" s="34"/>
    </row>
    <row r="511" spans="1:21" ht="15.75" thickBot="1">
      <c r="A511" s="3"/>
      <c r="B511" s="58"/>
      <c r="C511" s="64"/>
      <c r="D511" s="65"/>
      <c r="E511" s="64"/>
      <c r="F511" s="64"/>
      <c r="G511" s="186"/>
      <c r="I511" s="142" t="s">
        <v>355</v>
      </c>
      <c r="J511" s="34"/>
      <c r="K511" s="34"/>
      <c r="L511" s="34"/>
      <c r="M511" s="34"/>
      <c r="N511" s="34"/>
      <c r="O511" s="34"/>
      <c r="P511" s="34"/>
      <c r="Q511" s="34"/>
      <c r="R511" s="34"/>
      <c r="S511" s="34"/>
      <c r="T511" s="34"/>
      <c r="U511" s="34"/>
    </row>
    <row r="512" spans="1:21">
      <c r="A512" s="5" t="s">
        <v>0</v>
      </c>
      <c r="B512" s="6" t="s">
        <v>1</v>
      </c>
      <c r="C512" s="136" t="s">
        <v>373</v>
      </c>
      <c r="D512" s="136" t="s">
        <v>373</v>
      </c>
      <c r="E512" s="187" t="s">
        <v>2</v>
      </c>
      <c r="F512" s="136" t="s">
        <v>326</v>
      </c>
      <c r="G512" s="136" t="s">
        <v>326</v>
      </c>
      <c r="I512" s="142">
        <v>16803</v>
      </c>
      <c r="J512" s="34">
        <f>+G535</f>
        <v>4.1107346204601596</v>
      </c>
      <c r="K512" s="34">
        <v>12</v>
      </c>
      <c r="L512" s="34">
        <f>+I512*J512*K512</f>
        <v>828872.08593110484</v>
      </c>
      <c r="M512" s="34"/>
      <c r="N512" s="34"/>
      <c r="O512" s="34"/>
      <c r="P512" s="34"/>
      <c r="Q512" s="34"/>
      <c r="R512" s="34"/>
      <c r="S512" s="34"/>
      <c r="T512" s="34"/>
      <c r="U512" s="34"/>
    </row>
    <row r="513" spans="1:21" ht="15.75" thickBot="1">
      <c r="A513" s="7"/>
      <c r="B513" s="8"/>
      <c r="C513" s="66" t="s">
        <v>3</v>
      </c>
      <c r="D513" s="67" t="s">
        <v>4</v>
      </c>
      <c r="E513" s="188"/>
      <c r="F513" s="66" t="s">
        <v>3</v>
      </c>
      <c r="G513" s="67" t="s">
        <v>4</v>
      </c>
      <c r="I513" s="142"/>
      <c r="J513" s="34"/>
      <c r="K513" s="34"/>
      <c r="L513" s="34"/>
      <c r="M513" s="34"/>
      <c r="N513" s="34"/>
      <c r="O513" s="34"/>
      <c r="P513" s="34"/>
      <c r="Q513" s="34"/>
      <c r="R513" s="34"/>
      <c r="S513" s="34"/>
      <c r="T513" s="34"/>
      <c r="U513" s="34"/>
    </row>
    <row r="514" spans="1:21">
      <c r="A514" s="42">
        <v>258</v>
      </c>
      <c r="B514" s="51" t="s">
        <v>255</v>
      </c>
      <c r="C514" s="128"/>
      <c r="D514" s="129"/>
      <c r="E514" s="128"/>
      <c r="F514" s="128"/>
      <c r="G514" s="201"/>
      <c r="I514" s="142"/>
      <c r="J514" s="34"/>
      <c r="K514" s="34"/>
      <c r="L514" s="34"/>
      <c r="M514" s="34"/>
      <c r="N514" s="34"/>
      <c r="O514" s="34"/>
      <c r="P514" s="34"/>
      <c r="Q514" s="34"/>
      <c r="R514" s="34"/>
      <c r="S514" s="34"/>
      <c r="T514" s="34"/>
      <c r="U514" s="34"/>
    </row>
    <row r="515" spans="1:21">
      <c r="A515" s="22"/>
      <c r="B515" s="160" t="s">
        <v>256</v>
      </c>
      <c r="C515" s="80">
        <f>+D515*14/100+D515</f>
        <v>241.60566598642134</v>
      </c>
      <c r="D515" s="164">
        <f>SUM(G515*9.9%)+G515</f>
        <v>211.93479472493101</v>
      </c>
      <c r="E515" s="80">
        <f>+D515/G515*100-100</f>
        <v>9.8999999999999915</v>
      </c>
      <c r="F515" s="80">
        <v>219.84137032431425</v>
      </c>
      <c r="G515" s="196">
        <v>192.84330730203004</v>
      </c>
      <c r="I515" s="142"/>
      <c r="J515" s="34"/>
      <c r="K515" s="34"/>
      <c r="L515" s="34"/>
      <c r="M515" s="34"/>
      <c r="N515" s="34"/>
      <c r="O515" s="34"/>
      <c r="P515" s="34"/>
      <c r="Q515" s="34"/>
      <c r="R515" s="34"/>
      <c r="S515" s="34"/>
      <c r="T515" s="34"/>
      <c r="U515" s="34"/>
    </row>
    <row r="516" spans="1:21">
      <c r="A516" s="53"/>
      <c r="B516" s="160"/>
      <c r="C516" s="80"/>
      <c r="D516" s="164"/>
      <c r="E516" s="80"/>
      <c r="F516" s="71"/>
      <c r="G516" s="203"/>
      <c r="I516" s="142"/>
      <c r="J516" s="34"/>
      <c r="K516" s="34"/>
      <c r="L516" s="34"/>
      <c r="M516" s="34"/>
      <c r="N516" s="34"/>
      <c r="O516" s="34"/>
      <c r="P516" s="34"/>
      <c r="Q516" s="34"/>
      <c r="R516" s="34"/>
      <c r="S516" s="34"/>
      <c r="T516" s="34"/>
      <c r="U516" s="34"/>
    </row>
    <row r="517" spans="1:21">
      <c r="A517" s="53"/>
      <c r="B517" s="17" t="s">
        <v>257</v>
      </c>
      <c r="C517" s="80"/>
      <c r="D517" s="164"/>
      <c r="E517" s="80"/>
      <c r="F517" s="71"/>
      <c r="G517" s="203"/>
      <c r="I517" s="142"/>
      <c r="J517" s="34"/>
      <c r="K517" s="34"/>
      <c r="L517" s="34"/>
      <c r="M517" s="34"/>
      <c r="N517" s="34"/>
      <c r="O517" s="34"/>
      <c r="P517" s="34"/>
      <c r="Q517" s="34"/>
      <c r="R517" s="34"/>
      <c r="S517" s="34"/>
      <c r="T517" s="34"/>
      <c r="U517" s="34"/>
    </row>
    <row r="518" spans="1:21">
      <c r="A518" s="53"/>
      <c r="B518" s="160" t="s">
        <v>258</v>
      </c>
      <c r="C518" s="80">
        <f>+D518*14/100+D518</f>
        <v>483.86561150722264</v>
      </c>
      <c r="D518" s="164">
        <f>SUM(G518*9.9%)+G518</f>
        <v>424.44351886598474</v>
      </c>
      <c r="E518" s="80">
        <f>+D518/G518*100-100</f>
        <v>9.8999999999999915</v>
      </c>
      <c r="F518" s="80">
        <v>440.27808144424256</v>
      </c>
      <c r="G518" s="196">
        <v>386.20884337214261</v>
      </c>
      <c r="I518" s="142"/>
      <c r="J518" s="34"/>
      <c r="K518" s="34"/>
      <c r="L518" s="34"/>
      <c r="M518" s="34"/>
      <c r="N518" s="34"/>
      <c r="O518" s="34"/>
      <c r="P518" s="34"/>
      <c r="Q518" s="34"/>
      <c r="R518" s="34"/>
      <c r="S518" s="34"/>
      <c r="T518" s="34"/>
      <c r="U518" s="34"/>
    </row>
    <row r="519" spans="1:21">
      <c r="A519" s="53"/>
      <c r="B519" s="160" t="s">
        <v>259</v>
      </c>
      <c r="C519" s="80"/>
      <c r="D519" s="164"/>
      <c r="E519" s="80"/>
      <c r="F519" s="71"/>
      <c r="G519" s="203"/>
      <c r="I519" s="157" t="s">
        <v>356</v>
      </c>
      <c r="J519" s="34"/>
      <c r="K519" s="34"/>
      <c r="L519" s="34"/>
      <c r="M519" s="34"/>
      <c r="N519" s="34"/>
      <c r="O519" s="34"/>
      <c r="P519" s="34"/>
      <c r="Q519" s="34"/>
      <c r="R519" s="34"/>
      <c r="S519" s="34"/>
      <c r="T519" s="34"/>
      <c r="U519" s="34"/>
    </row>
    <row r="520" spans="1:21">
      <c r="A520" s="53"/>
      <c r="B520" s="160" t="s">
        <v>260</v>
      </c>
      <c r="C520" s="80"/>
      <c r="D520" s="164"/>
      <c r="E520" s="80"/>
      <c r="F520" s="71"/>
      <c r="G520" s="203"/>
      <c r="I520" s="142">
        <v>13478</v>
      </c>
      <c r="J520" s="34">
        <f>+G536</f>
        <v>4.5210000000000008</v>
      </c>
      <c r="K520" s="34">
        <v>12</v>
      </c>
      <c r="L520" s="34">
        <f>+I520*J520*K520</f>
        <v>731208.45600000012</v>
      </c>
      <c r="M520" s="34"/>
      <c r="N520" s="34"/>
      <c r="O520" s="34"/>
      <c r="P520" s="34"/>
      <c r="Q520" s="34"/>
      <c r="R520" s="34"/>
      <c r="S520" s="34"/>
      <c r="T520" s="34"/>
      <c r="U520" s="34"/>
    </row>
    <row r="521" spans="1:21">
      <c r="A521" s="53"/>
      <c r="B521" s="160" t="s">
        <v>166</v>
      </c>
      <c r="C521" s="80"/>
      <c r="D521" s="164"/>
      <c r="E521" s="80"/>
      <c r="F521" s="71"/>
      <c r="G521" s="203"/>
      <c r="I521" s="157" t="s">
        <v>357</v>
      </c>
      <c r="J521" s="34"/>
      <c r="K521" s="34"/>
      <c r="L521" s="34"/>
      <c r="M521" s="34"/>
      <c r="N521" s="34"/>
      <c r="O521" s="34"/>
      <c r="P521" s="34"/>
      <c r="Q521" s="34"/>
      <c r="R521" s="34"/>
      <c r="S521" s="34"/>
      <c r="T521" s="34"/>
      <c r="U521" s="34"/>
    </row>
    <row r="522" spans="1:21">
      <c r="A522" s="13"/>
      <c r="B522" s="160"/>
      <c r="C522" s="71"/>
      <c r="D522" s="75"/>
      <c r="E522" s="71"/>
      <c r="F522" s="71"/>
      <c r="G522" s="203"/>
      <c r="I522" s="142">
        <v>27100</v>
      </c>
      <c r="J522" s="34">
        <f>+G537</f>
        <v>5.0599999999999996</v>
      </c>
      <c r="K522" s="34">
        <v>12</v>
      </c>
      <c r="L522" s="34">
        <f>+I522*J522*K522</f>
        <v>1645512</v>
      </c>
      <c r="M522" s="34"/>
      <c r="N522" s="34"/>
      <c r="O522" s="34"/>
      <c r="P522" s="34"/>
      <c r="Q522" s="34"/>
      <c r="R522" s="34"/>
      <c r="S522" s="34"/>
      <c r="T522" s="34"/>
      <c r="U522" s="34"/>
    </row>
    <row r="523" spans="1:21">
      <c r="A523" s="16">
        <v>260</v>
      </c>
      <c r="B523" s="17" t="s">
        <v>142</v>
      </c>
      <c r="C523" s="73"/>
      <c r="D523" s="74"/>
      <c r="E523" s="73"/>
      <c r="F523" s="73"/>
      <c r="G523" s="203"/>
      <c r="I523" s="157" t="s">
        <v>358</v>
      </c>
      <c r="J523" s="34"/>
      <c r="K523" s="34"/>
      <c r="L523" s="34"/>
      <c r="M523" s="34"/>
      <c r="N523" s="34"/>
      <c r="O523" s="34"/>
      <c r="P523" s="34"/>
      <c r="Q523" s="34"/>
      <c r="R523" s="34"/>
      <c r="S523" s="34"/>
      <c r="T523" s="34"/>
      <c r="U523" s="34"/>
    </row>
    <row r="524" spans="1:21">
      <c r="A524" s="161"/>
      <c r="B524" s="160" t="s">
        <v>261</v>
      </c>
      <c r="C524" s="80">
        <f>+D524*14/100+D524</f>
        <v>68.861391281815941</v>
      </c>
      <c r="D524" s="164">
        <f>SUM(G524*9.9%)+G524</f>
        <v>60.404729194575381</v>
      </c>
      <c r="E524" s="80">
        <f>+D524/G524*100-100</f>
        <v>9.8999999999999915</v>
      </c>
      <c r="F524" s="80">
        <v>62.65822682603816</v>
      </c>
      <c r="G524" s="196">
        <v>54.963356864945752</v>
      </c>
      <c r="I524" s="142">
        <v>12500</v>
      </c>
      <c r="J524" s="34">
        <f>+G538</f>
        <v>5.8739999999999997</v>
      </c>
      <c r="K524" s="34">
        <v>12</v>
      </c>
      <c r="L524" s="34">
        <f>+I524*J524*K524</f>
        <v>881100</v>
      </c>
      <c r="M524" s="34"/>
      <c r="N524" s="34"/>
      <c r="O524" s="34"/>
      <c r="P524" s="34"/>
      <c r="Q524" s="34"/>
      <c r="R524" s="34"/>
      <c r="S524" s="34"/>
      <c r="T524" s="34"/>
      <c r="U524" s="34"/>
    </row>
    <row r="525" spans="1:21">
      <c r="A525" s="161"/>
      <c r="B525" s="160"/>
      <c r="C525" s="71"/>
      <c r="D525" s="164"/>
      <c r="E525" s="71"/>
      <c r="F525" s="71"/>
      <c r="G525" s="203"/>
      <c r="H525" s="33">
        <v>9.7000000000000028</v>
      </c>
      <c r="I525" s="142" t="s">
        <v>359</v>
      </c>
      <c r="J525" s="34"/>
      <c r="K525" s="34"/>
      <c r="L525" s="34"/>
      <c r="M525" s="34"/>
      <c r="N525" s="34"/>
      <c r="O525" s="34"/>
      <c r="P525" s="34"/>
      <c r="Q525" s="34"/>
      <c r="R525" s="34"/>
      <c r="S525" s="34"/>
      <c r="T525" s="34"/>
      <c r="U525" s="34"/>
    </row>
    <row r="526" spans="1:21">
      <c r="A526" s="16">
        <v>263</v>
      </c>
      <c r="B526" s="17" t="s">
        <v>262</v>
      </c>
      <c r="C526" s="73"/>
      <c r="D526" s="164"/>
      <c r="E526" s="73"/>
      <c r="F526" s="73"/>
      <c r="G526" s="203"/>
      <c r="H526" s="33">
        <v>9.7000000000000028</v>
      </c>
      <c r="I526" s="142">
        <v>4100</v>
      </c>
      <c r="J526" s="34">
        <f>+G539</f>
        <v>7.0510000000000002</v>
      </c>
      <c r="K526" s="34">
        <v>12</v>
      </c>
      <c r="L526" s="34">
        <f>+I526*J526*K526</f>
        <v>346909.2</v>
      </c>
      <c r="M526" s="34"/>
      <c r="N526" s="34"/>
      <c r="O526" s="34"/>
      <c r="P526" s="34"/>
      <c r="Q526" s="34"/>
      <c r="R526" s="34"/>
      <c r="S526" s="34"/>
      <c r="T526" s="34"/>
      <c r="U526" s="34"/>
    </row>
    <row r="527" spans="1:21">
      <c r="A527" s="161"/>
      <c r="B527" s="12" t="s">
        <v>291</v>
      </c>
      <c r="C527" s="80"/>
      <c r="D527" s="164"/>
      <c r="E527" s="80"/>
      <c r="F527" s="80"/>
      <c r="G527" s="203"/>
      <c r="I527" s="142"/>
      <c r="J527" s="34"/>
      <c r="K527" s="34"/>
      <c r="L527" s="34"/>
      <c r="M527" s="34"/>
      <c r="N527" s="34"/>
      <c r="O527" s="34"/>
      <c r="P527" s="34"/>
      <c r="Q527" s="34"/>
      <c r="R527" s="34"/>
      <c r="S527" s="34"/>
      <c r="T527" s="34"/>
      <c r="U527" s="34"/>
    </row>
    <row r="528" spans="1:21">
      <c r="A528" s="161"/>
      <c r="B528" s="160" t="s">
        <v>53</v>
      </c>
      <c r="C528" s="80">
        <f>+D528*14/100+D528</f>
        <v>236.63558860262233</v>
      </c>
      <c r="D528" s="164">
        <f t="shared" ref="D528:D531" si="68">SUM(G528*9.9%)+G528</f>
        <v>207.57507772159855</v>
      </c>
      <c r="E528" s="80">
        <f>+D528/G528*100-100</f>
        <v>9.8999999999999915</v>
      </c>
      <c r="F528" s="80">
        <v>215.31900691776374</v>
      </c>
      <c r="G528" s="196">
        <v>188.87632185768749</v>
      </c>
      <c r="H528" s="33">
        <v>9.7000000000000028</v>
      </c>
      <c r="I528" s="142" t="s">
        <v>360</v>
      </c>
      <c r="J528" s="34"/>
      <c r="K528" s="34"/>
      <c r="L528" s="34"/>
      <c r="M528" s="34"/>
      <c r="N528" s="34"/>
      <c r="O528" s="34"/>
      <c r="P528" s="34"/>
      <c r="Q528" s="34"/>
      <c r="R528" s="34"/>
      <c r="S528" s="34"/>
      <c r="T528" s="34"/>
      <c r="U528" s="34"/>
    </row>
    <row r="529" spans="1:21">
      <c r="A529" s="16"/>
      <c r="B529" s="160" t="s">
        <v>55</v>
      </c>
      <c r="C529" s="80">
        <f>+D529*14/100+D529</f>
        <v>47.639895037140917</v>
      </c>
      <c r="D529" s="164">
        <f t="shared" si="68"/>
        <v>41.789381611527119</v>
      </c>
      <c r="E529" s="80">
        <f>+D529/G529*100-100</f>
        <v>9.8999999999999915</v>
      </c>
      <c r="F529" s="80">
        <v>43.348403127516761</v>
      </c>
      <c r="G529" s="196">
        <v>38.024915024137506</v>
      </c>
      <c r="I529" s="142" t="s">
        <v>361</v>
      </c>
      <c r="J529" s="34"/>
      <c r="K529" s="34"/>
      <c r="L529" s="34"/>
      <c r="M529" s="34"/>
      <c r="N529" s="34"/>
      <c r="O529" s="34"/>
      <c r="P529" s="34"/>
      <c r="Q529" s="34"/>
      <c r="R529" s="34"/>
      <c r="S529" s="34"/>
      <c r="T529" s="34"/>
      <c r="U529" s="34"/>
    </row>
    <row r="530" spans="1:21">
      <c r="A530" s="161"/>
      <c r="B530" s="160"/>
      <c r="C530" s="71"/>
      <c r="D530" s="164"/>
      <c r="E530" s="71"/>
      <c r="F530" s="80"/>
      <c r="G530" s="196"/>
      <c r="I530" s="142">
        <v>81</v>
      </c>
      <c r="J530" s="34">
        <f>+G545</f>
        <v>26.983944499196159</v>
      </c>
      <c r="K530" s="34">
        <v>12</v>
      </c>
      <c r="L530" s="34">
        <f>+I530*J530*K530</f>
        <v>26228.394053218664</v>
      </c>
      <c r="M530" s="34"/>
      <c r="N530" s="34"/>
      <c r="O530" s="34"/>
      <c r="P530" s="34"/>
      <c r="Q530" s="34"/>
      <c r="R530" s="34"/>
      <c r="S530" s="34"/>
      <c r="T530" s="34"/>
      <c r="U530" s="34"/>
    </row>
    <row r="531" spans="1:21">
      <c r="A531" s="161"/>
      <c r="B531" s="12" t="s">
        <v>292</v>
      </c>
      <c r="C531" s="80">
        <f>+D531*14/100+D531</f>
        <v>0.94241165397908777</v>
      </c>
      <c r="D531" s="164">
        <f t="shared" si="68"/>
        <v>0.82667688945534012</v>
      </c>
      <c r="E531" s="80">
        <f>+D531/G531*100-100</f>
        <v>9.8999999999999915</v>
      </c>
      <c r="F531" s="80">
        <v>0.8575174285524001</v>
      </c>
      <c r="G531" s="196">
        <v>0.75220827066000007</v>
      </c>
      <c r="H531" s="33">
        <v>9.7000000000000028</v>
      </c>
      <c r="I531" s="142" t="s">
        <v>362</v>
      </c>
      <c r="J531" s="34"/>
      <c r="K531" s="34"/>
      <c r="L531" s="34"/>
      <c r="M531" s="34"/>
      <c r="N531" s="34"/>
      <c r="O531" s="34"/>
      <c r="P531" s="34"/>
      <c r="Q531" s="34"/>
      <c r="R531" s="34"/>
      <c r="S531" s="34"/>
      <c r="T531" s="34"/>
      <c r="U531" s="34"/>
    </row>
    <row r="532" spans="1:21">
      <c r="A532" s="161"/>
      <c r="B532" s="160"/>
      <c r="C532" s="71"/>
      <c r="D532" s="75"/>
      <c r="E532" s="71"/>
      <c r="F532" s="80"/>
      <c r="G532" s="196"/>
      <c r="H532" s="33">
        <v>9.7000000000000028</v>
      </c>
      <c r="I532" s="142">
        <v>40</v>
      </c>
      <c r="J532" s="34">
        <f>+G545</f>
        <v>26.983944499196159</v>
      </c>
      <c r="K532" s="34"/>
      <c r="L532" s="34">
        <f>+I532*J532</f>
        <v>1079.3577799678465</v>
      </c>
      <c r="M532" s="34"/>
      <c r="N532" s="34"/>
      <c r="O532" s="34"/>
      <c r="P532" s="34"/>
      <c r="Q532" s="34"/>
      <c r="R532" s="34"/>
      <c r="S532" s="34"/>
      <c r="T532" s="34"/>
      <c r="U532" s="34"/>
    </row>
    <row r="533" spans="1:21">
      <c r="A533" s="16">
        <v>264</v>
      </c>
      <c r="B533" s="17" t="s">
        <v>263</v>
      </c>
      <c r="C533" s="73"/>
      <c r="D533" s="74"/>
      <c r="E533" s="73"/>
      <c r="F533" s="73"/>
      <c r="G533" s="196"/>
      <c r="I533" s="142"/>
      <c r="J533" s="34"/>
      <c r="K533" s="34"/>
      <c r="L533" s="34"/>
      <c r="M533" s="34"/>
      <c r="N533" s="34"/>
      <c r="O533" s="34"/>
      <c r="P533" s="34"/>
      <c r="Q533" s="34"/>
      <c r="R533" s="34"/>
      <c r="S533" s="34"/>
      <c r="T533" s="34"/>
      <c r="U533" s="34"/>
    </row>
    <row r="534" spans="1:21">
      <c r="A534" s="161"/>
      <c r="B534" s="160" t="s">
        <v>314</v>
      </c>
      <c r="C534" s="80"/>
      <c r="D534" s="164"/>
      <c r="E534" s="80"/>
      <c r="F534" s="80"/>
      <c r="G534" s="196"/>
      <c r="I534" s="142" t="s">
        <v>363</v>
      </c>
      <c r="J534" s="34"/>
      <c r="K534" s="34"/>
      <c r="L534" s="34"/>
      <c r="M534" s="34"/>
      <c r="N534" s="34"/>
      <c r="O534" s="34"/>
      <c r="P534" s="34"/>
      <c r="Q534" s="34"/>
      <c r="R534" s="34"/>
      <c r="S534" s="34"/>
      <c r="T534" s="34"/>
      <c r="U534" s="34"/>
    </row>
    <row r="535" spans="1:21">
      <c r="A535" s="161"/>
      <c r="B535" s="160" t="s">
        <v>264</v>
      </c>
      <c r="C535" s="80">
        <f>+D535*14/100+D535</f>
        <v>5.1501749765897156</v>
      </c>
      <c r="D535" s="164">
        <f t="shared" ref="D535:D540" si="69">SUM(G535*9.9%)+G535</f>
        <v>4.517697347885715</v>
      </c>
      <c r="E535" s="80">
        <f>+D535/G535*100-100</f>
        <v>9.8999999999999915</v>
      </c>
      <c r="F535" s="80">
        <v>4.6862374673245819</v>
      </c>
      <c r="G535" s="196">
        <v>4.1107346204601596</v>
      </c>
      <c r="H535" s="33">
        <v>9.7000000000000028</v>
      </c>
      <c r="I535" s="142">
        <v>140040</v>
      </c>
      <c r="J535" s="34">
        <f>+G531</f>
        <v>0.75220827066000007</v>
      </c>
      <c r="K535" s="34"/>
      <c r="L535" s="34">
        <f>+I535*J535</f>
        <v>105339.24622322641</v>
      </c>
      <c r="M535" s="34"/>
      <c r="N535" s="34"/>
      <c r="O535" s="34"/>
      <c r="P535" s="34"/>
      <c r="Q535" s="34"/>
      <c r="R535" s="34"/>
      <c r="S535" s="34"/>
      <c r="T535" s="34"/>
      <c r="U535" s="34"/>
    </row>
    <row r="536" spans="1:21">
      <c r="A536" s="161"/>
      <c r="B536" s="160" t="s">
        <v>265</v>
      </c>
      <c r="C536" s="80">
        <f t="shared" ref="C536:C539" si="70">+D536*14/100+D536</f>
        <v>5.6641800600000014</v>
      </c>
      <c r="D536" s="164">
        <f t="shared" si="69"/>
        <v>4.968579000000001</v>
      </c>
      <c r="E536" s="80">
        <f t="shared" ref="E536:E539" si="71">+D536/G536*100-100</f>
        <v>9.8999999999999915</v>
      </c>
      <c r="F536" s="80">
        <v>5.1539400000000004</v>
      </c>
      <c r="G536" s="196">
        <v>4.5210000000000008</v>
      </c>
      <c r="H536" s="33">
        <v>9.7000000000000028</v>
      </c>
      <c r="I536" s="142"/>
      <c r="J536" s="34"/>
      <c r="K536" s="34"/>
      <c r="L536" s="34"/>
      <c r="M536" s="34"/>
      <c r="N536" s="34"/>
      <c r="O536" s="34"/>
      <c r="P536" s="34"/>
      <c r="Q536" s="34"/>
      <c r="R536" s="34"/>
      <c r="S536" s="34"/>
      <c r="T536" s="34"/>
      <c r="U536" s="34"/>
    </row>
    <row r="537" spans="1:21">
      <c r="A537" s="161"/>
      <c r="B537" s="160" t="s">
        <v>266</v>
      </c>
      <c r="C537" s="80">
        <f t="shared" si="70"/>
        <v>6.3394715999999995</v>
      </c>
      <c r="D537" s="164">
        <f t="shared" si="69"/>
        <v>5.5609399999999996</v>
      </c>
      <c r="E537" s="80">
        <f t="shared" si="71"/>
        <v>9.8999999999999915</v>
      </c>
      <c r="F537" s="80">
        <v>5.7683999999999997</v>
      </c>
      <c r="G537" s="196">
        <v>5.0599999999999996</v>
      </c>
      <c r="H537" s="33">
        <v>9.7000000000000028</v>
      </c>
      <c r="I537" s="142" t="s">
        <v>364</v>
      </c>
      <c r="J537" s="34"/>
      <c r="K537" s="34"/>
      <c r="L537" s="34"/>
      <c r="M537" s="34"/>
      <c r="N537" s="34"/>
      <c r="O537" s="34"/>
      <c r="P537" s="34"/>
      <c r="Q537" s="34"/>
      <c r="R537" s="34"/>
      <c r="S537" s="34"/>
      <c r="T537" s="34"/>
      <c r="U537" s="34"/>
    </row>
    <row r="538" spans="1:21">
      <c r="A538" s="45"/>
      <c r="B538" s="4" t="s">
        <v>267</v>
      </c>
      <c r="C538" s="80">
        <f t="shared" si="70"/>
        <v>7.3592996399999997</v>
      </c>
      <c r="D538" s="164">
        <f t="shared" si="69"/>
        <v>6.4555259999999999</v>
      </c>
      <c r="E538" s="80">
        <f t="shared" si="71"/>
        <v>9.8999999999999915</v>
      </c>
      <c r="F538" s="80">
        <v>6.6963599999999994</v>
      </c>
      <c r="G538" s="196">
        <v>5.8739999999999997</v>
      </c>
      <c r="H538" s="33">
        <v>9.7000000000000028</v>
      </c>
      <c r="I538" s="142">
        <v>830</v>
      </c>
      <c r="J538" s="34">
        <f>+G535</f>
        <v>4.1107346204601596</v>
      </c>
      <c r="K538" s="34"/>
      <c r="L538" s="34">
        <f>+I538*J538</f>
        <v>3411.9097349819326</v>
      </c>
      <c r="M538" s="34"/>
      <c r="N538" s="34"/>
      <c r="O538" s="34"/>
      <c r="P538" s="34"/>
      <c r="Q538" s="34"/>
      <c r="R538" s="34"/>
      <c r="S538" s="34"/>
      <c r="T538" s="34"/>
      <c r="U538" s="34"/>
    </row>
    <row r="539" spans="1:21">
      <c r="A539" s="22"/>
      <c r="B539" s="160" t="s">
        <v>268</v>
      </c>
      <c r="C539" s="80">
        <f t="shared" si="70"/>
        <v>8.8339158600000012</v>
      </c>
      <c r="D539" s="164">
        <f t="shared" si="69"/>
        <v>7.7490490000000003</v>
      </c>
      <c r="E539" s="80">
        <f t="shared" si="71"/>
        <v>9.8999999999999915</v>
      </c>
      <c r="F539" s="80">
        <v>8.0381400000000003</v>
      </c>
      <c r="G539" s="196">
        <v>7.0510000000000002</v>
      </c>
      <c r="H539" s="33">
        <v>9.7000000000000028</v>
      </c>
      <c r="I539" s="142"/>
      <c r="J539" s="34"/>
      <c r="K539" s="34"/>
      <c r="L539" s="34"/>
      <c r="M539" s="34"/>
      <c r="N539" s="34"/>
      <c r="O539" s="34"/>
      <c r="P539" s="34"/>
      <c r="Q539" s="34"/>
      <c r="R539" s="34"/>
      <c r="S539" s="34"/>
      <c r="T539" s="34"/>
      <c r="U539" s="34"/>
    </row>
    <row r="540" spans="1:21">
      <c r="A540" s="23"/>
      <c r="B540" s="12" t="s">
        <v>293</v>
      </c>
      <c r="C540" s="80">
        <f t="shared" ref="C540" si="72">+D540*14/100+D540</f>
        <v>68.861391281815941</v>
      </c>
      <c r="D540" s="164">
        <f t="shared" si="69"/>
        <v>60.404729194575381</v>
      </c>
      <c r="E540" s="80">
        <f t="shared" ref="E540" si="73">+D540/G540*100-100</f>
        <v>9.8999999999999915</v>
      </c>
      <c r="F540" s="80">
        <v>62.65822682603816</v>
      </c>
      <c r="G540" s="196">
        <v>54.963356864945752</v>
      </c>
      <c r="H540" s="33">
        <v>9.7000000000000028</v>
      </c>
      <c r="I540" s="142" t="s">
        <v>365</v>
      </c>
      <c r="J540" s="34"/>
      <c r="K540" s="34"/>
      <c r="L540" s="34"/>
      <c r="M540" s="34"/>
      <c r="N540" s="34"/>
      <c r="O540" s="34"/>
      <c r="P540" s="34"/>
      <c r="Q540" s="34"/>
      <c r="R540" s="34"/>
      <c r="S540" s="34"/>
      <c r="T540" s="34"/>
      <c r="U540" s="34"/>
    </row>
    <row r="541" spans="1:21">
      <c r="A541" s="161"/>
      <c r="B541" s="160"/>
      <c r="C541" s="71"/>
      <c r="D541" s="75"/>
      <c r="E541" s="71"/>
      <c r="F541" s="80"/>
      <c r="G541" s="196"/>
      <c r="I541" s="142">
        <v>120768</v>
      </c>
      <c r="J541" s="34">
        <f>+G531</f>
        <v>0.75220827066000007</v>
      </c>
      <c r="K541" s="34"/>
      <c r="L541" s="34">
        <f>+I541*J541</f>
        <v>90842.688431066883</v>
      </c>
      <c r="M541" s="34"/>
      <c r="N541" s="34"/>
      <c r="O541" s="34"/>
      <c r="P541" s="34"/>
      <c r="Q541" s="34"/>
      <c r="R541" s="34"/>
      <c r="S541" s="34"/>
      <c r="T541" s="34"/>
      <c r="U541" s="34"/>
    </row>
    <row r="542" spans="1:21">
      <c r="A542" s="22">
        <v>269</v>
      </c>
      <c r="B542" s="17" t="s">
        <v>269</v>
      </c>
      <c r="C542" s="80">
        <f>+D542*14/100+D542</f>
        <v>2.14184466813429</v>
      </c>
      <c r="D542" s="164">
        <f t="shared" ref="D542" si="74">SUM(G542*9.9%)+G542</f>
        <v>1.8788111123984998</v>
      </c>
      <c r="E542" s="80">
        <f>+D542/G542*100-100</f>
        <v>9.8999999999999915</v>
      </c>
      <c r="F542" s="80">
        <v>1.9489032467099998</v>
      </c>
      <c r="G542" s="196">
        <v>1.7095642514999998</v>
      </c>
      <c r="H542" s="33">
        <v>9.7000000000000028</v>
      </c>
      <c r="I542" s="142"/>
      <c r="J542" s="34"/>
      <c r="K542" s="34"/>
      <c r="L542" s="34"/>
      <c r="M542" s="34"/>
      <c r="N542" s="34"/>
      <c r="O542" s="34"/>
      <c r="P542" s="34"/>
      <c r="Q542" s="34"/>
      <c r="R542" s="34"/>
      <c r="S542" s="34"/>
      <c r="T542" s="34"/>
      <c r="U542" s="34"/>
    </row>
    <row r="543" spans="1:21">
      <c r="A543" s="16"/>
      <c r="B543" s="160"/>
      <c r="C543" s="71"/>
      <c r="D543" s="164"/>
      <c r="E543" s="71"/>
      <c r="F543" s="80"/>
      <c r="G543" s="196"/>
      <c r="I543" s="142"/>
      <c r="J543" s="34"/>
      <c r="K543" s="34"/>
      <c r="L543" s="151">
        <f>SUM(L508:L542)+L524</f>
        <v>5541603.3381535662</v>
      </c>
      <c r="M543" s="32"/>
      <c r="N543" s="34"/>
      <c r="O543" s="34"/>
      <c r="P543" s="34"/>
      <c r="Q543" s="34"/>
      <c r="R543" s="34"/>
      <c r="S543" s="34"/>
      <c r="T543" s="34"/>
      <c r="U543" s="34"/>
    </row>
    <row r="544" spans="1:21">
      <c r="A544" s="40">
        <v>270</v>
      </c>
      <c r="B544" s="39" t="s">
        <v>270</v>
      </c>
      <c r="C544" s="100"/>
      <c r="D544" s="164"/>
      <c r="E544" s="100"/>
      <c r="F544" s="100"/>
      <c r="G544" s="196"/>
      <c r="I544" s="142"/>
      <c r="J544" s="34"/>
      <c r="K544" s="34"/>
      <c r="L544" s="34"/>
      <c r="M544" s="34"/>
      <c r="N544" s="34"/>
      <c r="O544" s="34"/>
      <c r="P544" s="34"/>
      <c r="Q544" s="34"/>
      <c r="R544" s="34"/>
      <c r="S544" s="34"/>
      <c r="T544" s="34"/>
      <c r="U544" s="34"/>
    </row>
    <row r="545" spans="1:21">
      <c r="A545" s="40"/>
      <c r="B545" s="4" t="s">
        <v>271</v>
      </c>
      <c r="C545" s="80">
        <f>+D545*14/100+D545</f>
        <v>33.807104705262901</v>
      </c>
      <c r="D545" s="164">
        <f t="shared" ref="D545" si="75">SUM(G545*9.9%)+G545</f>
        <v>29.655355004616581</v>
      </c>
      <c r="E545" s="80">
        <f>+D545/G545*100-100</f>
        <v>9.8999999999999915</v>
      </c>
      <c r="F545" s="80">
        <v>30.761696729083621</v>
      </c>
      <c r="G545" s="196">
        <v>26.983944499196159</v>
      </c>
      <c r="H545" s="33">
        <v>9.7000000000000028</v>
      </c>
      <c r="I545" s="142"/>
      <c r="J545" s="34"/>
      <c r="K545" s="34"/>
      <c r="L545" s="34"/>
      <c r="M545" s="34"/>
      <c r="N545" s="34"/>
      <c r="O545" s="34"/>
      <c r="P545" s="34"/>
      <c r="Q545" s="34"/>
      <c r="R545" s="34"/>
      <c r="S545" s="34"/>
      <c r="T545" s="34"/>
      <c r="U545" s="34"/>
    </row>
    <row r="546" spans="1:21">
      <c r="A546" s="40"/>
      <c r="B546" s="4"/>
      <c r="C546" s="64"/>
      <c r="D546" s="65"/>
      <c r="E546" s="64"/>
      <c r="F546" s="64"/>
      <c r="G546" s="203"/>
      <c r="I546" s="142"/>
      <c r="J546" s="34"/>
      <c r="K546" s="34"/>
      <c r="L546" s="34"/>
      <c r="M546" s="34"/>
      <c r="N546" s="34"/>
      <c r="O546" s="34"/>
      <c r="P546" s="34"/>
      <c r="Q546" s="34"/>
      <c r="R546" s="34"/>
      <c r="S546" s="34"/>
      <c r="T546" s="34"/>
      <c r="U546" s="34"/>
    </row>
    <row r="547" spans="1:21">
      <c r="A547" s="40"/>
      <c r="B547" s="17" t="s">
        <v>257</v>
      </c>
      <c r="C547" s="73"/>
      <c r="D547" s="74"/>
      <c r="E547" s="73"/>
      <c r="F547" s="73"/>
      <c r="G547" s="203"/>
      <c r="I547" s="142"/>
      <c r="J547" s="34"/>
      <c r="K547" s="34"/>
      <c r="L547" s="34"/>
      <c r="M547" s="34"/>
      <c r="N547" s="34"/>
      <c r="O547" s="34"/>
      <c r="P547" s="34"/>
      <c r="Q547" s="34"/>
      <c r="R547" s="34"/>
      <c r="S547" s="34"/>
      <c r="T547" s="34"/>
      <c r="U547" s="34"/>
    </row>
    <row r="548" spans="1:21">
      <c r="A548" s="40"/>
      <c r="B548" s="160" t="s">
        <v>162</v>
      </c>
      <c r="C548" s="71"/>
      <c r="D548" s="75"/>
      <c r="E548" s="71"/>
      <c r="F548" s="71"/>
      <c r="G548" s="203"/>
      <c r="I548" s="142"/>
      <c r="J548" s="34"/>
      <c r="K548" s="34"/>
      <c r="L548" s="34"/>
      <c r="M548" s="34"/>
      <c r="N548" s="34"/>
      <c r="O548" s="34"/>
      <c r="P548" s="34"/>
      <c r="Q548" s="34"/>
      <c r="R548" s="34"/>
      <c r="S548" s="34"/>
      <c r="T548" s="34"/>
      <c r="U548" s="34"/>
    </row>
    <row r="549" spans="1:21">
      <c r="A549" s="40"/>
      <c r="B549" s="160" t="s">
        <v>163</v>
      </c>
      <c r="C549" s="71"/>
      <c r="D549" s="75"/>
      <c r="E549" s="71"/>
      <c r="F549" s="71"/>
      <c r="G549" s="203"/>
      <c r="I549" s="142"/>
      <c r="J549" s="34"/>
      <c r="K549" s="34"/>
      <c r="L549" s="34"/>
      <c r="M549" s="34"/>
      <c r="N549" s="34"/>
      <c r="O549" s="34"/>
      <c r="P549" s="34"/>
      <c r="Q549" s="34"/>
      <c r="R549" s="34"/>
      <c r="S549" s="34"/>
      <c r="T549" s="34"/>
      <c r="U549" s="34"/>
    </row>
    <row r="550" spans="1:21">
      <c r="A550" s="40"/>
      <c r="B550" s="160" t="s">
        <v>272</v>
      </c>
      <c r="C550" s="71"/>
      <c r="D550" s="75"/>
      <c r="E550" s="71"/>
      <c r="F550" s="71"/>
      <c r="G550" s="203"/>
      <c r="I550" s="142"/>
      <c r="J550" s="34"/>
      <c r="K550" s="34"/>
      <c r="L550" s="34"/>
      <c r="M550" s="34"/>
      <c r="N550" s="34"/>
      <c r="O550" s="34"/>
      <c r="P550" s="34"/>
      <c r="Q550" s="34"/>
      <c r="R550" s="34"/>
      <c r="S550" s="34"/>
      <c r="T550" s="34"/>
      <c r="U550" s="34"/>
    </row>
    <row r="551" spans="1:21">
      <c r="A551" s="40"/>
      <c r="B551" s="160" t="s">
        <v>165</v>
      </c>
      <c r="C551" s="71"/>
      <c r="D551" s="75"/>
      <c r="E551" s="71"/>
      <c r="F551" s="71"/>
      <c r="G551" s="203"/>
      <c r="I551" s="142"/>
      <c r="J551" s="34"/>
      <c r="K551" s="34"/>
      <c r="L551" s="34"/>
      <c r="M551" s="34"/>
      <c r="N551" s="34"/>
      <c r="O551" s="34"/>
      <c r="P551" s="34"/>
      <c r="Q551" s="34"/>
      <c r="R551" s="34"/>
      <c r="S551" s="34"/>
      <c r="T551" s="34"/>
      <c r="U551" s="34"/>
    </row>
    <row r="552" spans="1:21">
      <c r="A552" s="40"/>
      <c r="B552" s="160" t="s">
        <v>166</v>
      </c>
      <c r="C552" s="71"/>
      <c r="D552" s="75"/>
      <c r="E552" s="71"/>
      <c r="F552" s="71"/>
      <c r="G552" s="203"/>
      <c r="I552" s="142"/>
      <c r="J552" s="34"/>
      <c r="K552" s="34"/>
      <c r="L552" s="34"/>
      <c r="M552" s="34"/>
      <c r="N552" s="34"/>
      <c r="O552" s="34"/>
      <c r="P552" s="34"/>
      <c r="Q552" s="34"/>
      <c r="R552" s="34"/>
      <c r="S552" s="34"/>
      <c r="T552" s="34"/>
      <c r="U552" s="34"/>
    </row>
    <row r="553" spans="1:21">
      <c r="A553" s="40"/>
      <c r="B553" s="160"/>
      <c r="C553" s="71"/>
      <c r="D553" s="75"/>
      <c r="E553" s="71"/>
      <c r="F553" s="71"/>
      <c r="G553" s="203"/>
      <c r="I553" s="142"/>
      <c r="J553" s="34"/>
      <c r="K553" s="34"/>
      <c r="L553" s="34"/>
      <c r="M553" s="34"/>
      <c r="N553" s="34"/>
      <c r="O553" s="34"/>
      <c r="P553" s="34"/>
      <c r="Q553" s="34"/>
      <c r="R553" s="34"/>
      <c r="S553" s="34"/>
      <c r="T553" s="34"/>
      <c r="U553" s="34"/>
    </row>
    <row r="554" spans="1:21">
      <c r="A554" s="40"/>
      <c r="B554" s="15" t="s">
        <v>167</v>
      </c>
      <c r="C554" s="110"/>
      <c r="D554" s="72"/>
      <c r="E554" s="110"/>
      <c r="F554" s="110"/>
      <c r="G554" s="203"/>
      <c r="I554" s="142"/>
      <c r="J554" s="34"/>
      <c r="K554" s="34"/>
      <c r="L554" s="34"/>
      <c r="M554" s="34"/>
      <c r="N554" s="34"/>
      <c r="O554" s="34"/>
      <c r="P554" s="34"/>
      <c r="Q554" s="34"/>
      <c r="R554" s="34"/>
      <c r="S554" s="34"/>
      <c r="T554" s="34"/>
      <c r="U554" s="34"/>
    </row>
    <row r="555" spans="1:21">
      <c r="A555" s="40"/>
      <c r="B555" s="15" t="s">
        <v>168</v>
      </c>
      <c r="C555" s="110"/>
      <c r="D555" s="72"/>
      <c r="E555" s="110"/>
      <c r="F555" s="110"/>
      <c r="G555" s="203"/>
      <c r="I555" s="142"/>
      <c r="J555" s="34"/>
      <c r="K555" s="34"/>
      <c r="L555" s="34"/>
      <c r="M555" s="34"/>
      <c r="N555" s="34"/>
      <c r="O555" s="34"/>
      <c r="P555" s="34"/>
      <c r="Q555" s="34"/>
      <c r="R555" s="34"/>
      <c r="S555" s="34"/>
      <c r="T555" s="34"/>
      <c r="U555" s="34"/>
    </row>
    <row r="556" spans="1:21">
      <c r="A556" s="40"/>
      <c r="B556" s="15" t="s">
        <v>169</v>
      </c>
      <c r="C556" s="110"/>
      <c r="D556" s="72"/>
      <c r="E556" s="110"/>
      <c r="F556" s="110"/>
      <c r="G556" s="203"/>
      <c r="I556" s="142"/>
      <c r="J556" s="34"/>
      <c r="K556" s="34"/>
      <c r="L556" s="34"/>
      <c r="M556" s="34"/>
      <c r="N556" s="34"/>
      <c r="O556" s="34"/>
      <c r="P556" s="34"/>
      <c r="Q556" s="34"/>
      <c r="R556" s="34"/>
      <c r="S556" s="34"/>
      <c r="T556" s="34"/>
      <c r="U556" s="34"/>
    </row>
    <row r="557" spans="1:21">
      <c r="A557" s="40"/>
      <c r="B557" s="15" t="s">
        <v>273</v>
      </c>
      <c r="C557" s="110"/>
      <c r="D557" s="72"/>
      <c r="E557" s="110"/>
      <c r="F557" s="110"/>
      <c r="G557" s="203"/>
      <c r="I557" s="142"/>
      <c r="J557" s="34"/>
      <c r="K557" s="34"/>
      <c r="L557" s="34"/>
      <c r="M557" s="34"/>
      <c r="N557" s="34"/>
      <c r="O557" s="34"/>
      <c r="P557" s="34"/>
      <c r="Q557" s="34"/>
      <c r="R557" s="34"/>
      <c r="S557" s="34"/>
      <c r="T557" s="34"/>
      <c r="U557" s="34"/>
    </row>
    <row r="558" spans="1:21">
      <c r="A558" s="40"/>
      <c r="B558" s="15"/>
      <c r="C558" s="110"/>
      <c r="D558" s="72"/>
      <c r="E558" s="110"/>
      <c r="F558" s="110"/>
      <c r="G558" s="203"/>
      <c r="I558" s="142"/>
      <c r="J558" s="34"/>
      <c r="K558" s="34"/>
      <c r="L558" s="34"/>
      <c r="M558" s="34"/>
      <c r="N558" s="34"/>
      <c r="O558" s="34"/>
      <c r="P558" s="34"/>
      <c r="Q558" s="34"/>
      <c r="R558" s="34"/>
      <c r="S558" s="34"/>
      <c r="T558" s="34"/>
      <c r="U558" s="34"/>
    </row>
    <row r="559" spans="1:21">
      <c r="A559" s="40"/>
      <c r="B559" s="160" t="s">
        <v>171</v>
      </c>
      <c r="C559" s="80">
        <v>0</v>
      </c>
      <c r="D559" s="164">
        <f t="shared" ref="D559" si="76">SUM(G559*9.9%)+G559</f>
        <v>8824.9719644625002</v>
      </c>
      <c r="E559" s="80">
        <f>+D559/G559*100-100</f>
        <v>9.9000000000000199</v>
      </c>
      <c r="F559" s="80">
        <v>0</v>
      </c>
      <c r="G559" s="196">
        <v>8030.0017874999994</v>
      </c>
      <c r="I559" s="142"/>
      <c r="J559" s="34"/>
      <c r="K559" s="34"/>
      <c r="L559" s="34"/>
      <c r="M559" s="34"/>
      <c r="N559" s="34"/>
      <c r="O559" s="34"/>
      <c r="P559" s="34"/>
      <c r="Q559" s="34"/>
      <c r="R559" s="34"/>
      <c r="S559" s="34"/>
      <c r="T559" s="34"/>
      <c r="U559" s="34"/>
    </row>
    <row r="560" spans="1:21">
      <c r="A560" s="40"/>
      <c r="B560" s="160" t="s">
        <v>172</v>
      </c>
      <c r="C560" s="71"/>
      <c r="D560" s="164"/>
      <c r="E560" s="71"/>
      <c r="F560" s="80"/>
      <c r="G560" s="196"/>
      <c r="I560" s="142"/>
      <c r="J560" s="34"/>
      <c r="K560" s="34"/>
      <c r="L560" s="34"/>
      <c r="M560" s="34"/>
      <c r="N560" s="34"/>
      <c r="O560" s="34"/>
      <c r="P560" s="34"/>
      <c r="Q560" s="34"/>
      <c r="R560" s="34"/>
      <c r="S560" s="34"/>
      <c r="T560" s="34"/>
      <c r="U560" s="34"/>
    </row>
    <row r="561" spans="1:21">
      <c r="A561" s="40"/>
      <c r="B561" s="160" t="s">
        <v>173</v>
      </c>
      <c r="C561" s="71"/>
      <c r="D561" s="164"/>
      <c r="E561" s="71"/>
      <c r="F561" s="80"/>
      <c r="G561" s="196"/>
      <c r="I561" s="142"/>
      <c r="J561" s="34"/>
      <c r="K561" s="34"/>
      <c r="L561" s="34"/>
      <c r="M561" s="34"/>
      <c r="N561" s="34"/>
      <c r="O561" s="34"/>
      <c r="P561" s="34"/>
      <c r="Q561" s="34"/>
      <c r="R561" s="34"/>
      <c r="S561" s="34"/>
      <c r="T561" s="34"/>
      <c r="U561" s="34"/>
    </row>
    <row r="562" spans="1:21">
      <c r="A562" s="40"/>
      <c r="B562" s="160" t="s">
        <v>174</v>
      </c>
      <c r="C562" s="80">
        <v>0</v>
      </c>
      <c r="D562" s="164">
        <f t="shared" ref="D562" si="77">SUM(G562*9.9%)+G562</f>
        <v>17649.943928925</v>
      </c>
      <c r="E562" s="80">
        <f>+D562/G562*100-100</f>
        <v>9.9000000000000199</v>
      </c>
      <c r="F562" s="80">
        <v>0</v>
      </c>
      <c r="G562" s="196">
        <v>16060.003574999999</v>
      </c>
      <c r="I562" s="142"/>
      <c r="J562" s="34"/>
      <c r="K562" s="34"/>
      <c r="L562" s="34"/>
      <c r="M562" s="34"/>
      <c r="N562" s="34"/>
      <c r="O562" s="34"/>
      <c r="P562" s="34"/>
      <c r="Q562" s="34"/>
      <c r="R562" s="34"/>
      <c r="S562" s="34"/>
      <c r="T562" s="34"/>
      <c r="U562" s="34"/>
    </row>
    <row r="563" spans="1:21">
      <c r="A563" s="40"/>
      <c r="B563" s="17" t="s">
        <v>175</v>
      </c>
      <c r="C563" s="64"/>
      <c r="D563" s="65"/>
      <c r="E563" s="64"/>
      <c r="F563" s="64"/>
      <c r="G563" s="203"/>
      <c r="I563" s="142"/>
      <c r="J563" s="34"/>
      <c r="K563" s="34"/>
      <c r="L563" s="34"/>
      <c r="M563" s="34"/>
      <c r="N563" s="34"/>
      <c r="O563" s="34"/>
      <c r="P563" s="34"/>
      <c r="Q563" s="34"/>
      <c r="R563" s="34"/>
      <c r="S563" s="34"/>
      <c r="T563" s="34"/>
      <c r="U563" s="34"/>
    </row>
    <row r="564" spans="1:21">
      <c r="A564" s="40"/>
      <c r="B564" s="39" t="s">
        <v>176</v>
      </c>
      <c r="C564" s="64"/>
      <c r="D564" s="65"/>
      <c r="E564" s="64"/>
      <c r="F564" s="64"/>
      <c r="G564" s="203"/>
      <c r="I564" s="142"/>
      <c r="J564" s="34"/>
      <c r="K564" s="34"/>
      <c r="L564" s="34"/>
      <c r="M564" s="34"/>
      <c r="N564" s="34"/>
      <c r="O564" s="34"/>
      <c r="P564" s="34"/>
      <c r="Q564" s="34"/>
      <c r="R564" s="34"/>
      <c r="S564" s="34"/>
      <c r="T564" s="34"/>
      <c r="U564" s="34"/>
    </row>
    <row r="565" spans="1:21">
      <c r="A565" s="40"/>
      <c r="B565" s="39" t="s">
        <v>177</v>
      </c>
      <c r="C565" s="64"/>
      <c r="D565" s="65"/>
      <c r="E565" s="64"/>
      <c r="F565" s="64"/>
      <c r="G565" s="203"/>
      <c r="I565" s="142"/>
      <c r="J565" s="34"/>
      <c r="K565" s="34"/>
      <c r="L565" s="34"/>
      <c r="M565" s="34"/>
      <c r="N565" s="34"/>
      <c r="O565" s="34"/>
      <c r="P565" s="34"/>
      <c r="Q565" s="34"/>
      <c r="R565" s="34"/>
      <c r="S565" s="34"/>
      <c r="T565" s="34"/>
      <c r="U565" s="34"/>
    </row>
    <row r="566" spans="1:21" ht="15.75" thickBot="1">
      <c r="A566" s="40"/>
      <c r="B566" s="39" t="s">
        <v>327</v>
      </c>
      <c r="C566" s="64"/>
      <c r="D566" s="65"/>
      <c r="E566" s="64"/>
      <c r="F566" s="64"/>
      <c r="G566" s="203"/>
      <c r="I566" s="142"/>
      <c r="J566" s="34"/>
      <c r="K566" s="34"/>
      <c r="L566" s="34"/>
      <c r="M566" s="34"/>
      <c r="N566" s="34"/>
      <c r="O566" s="34"/>
      <c r="P566" s="34"/>
      <c r="Q566" s="34"/>
      <c r="R566" s="34"/>
      <c r="S566" s="34"/>
      <c r="T566" s="34"/>
      <c r="U566" s="34"/>
    </row>
    <row r="567" spans="1:21" ht="15.75" thickBot="1">
      <c r="A567" s="54"/>
      <c r="B567" s="11" t="s">
        <v>274</v>
      </c>
      <c r="C567" s="97"/>
      <c r="D567" s="98"/>
      <c r="E567" s="130"/>
      <c r="F567" s="130"/>
      <c r="G567" s="215"/>
      <c r="I567" s="158"/>
    </row>
    <row r="568" spans="1:21" ht="15.75" thickBot="1">
      <c r="A568" s="165"/>
      <c r="B568" s="11" t="s">
        <v>275</v>
      </c>
      <c r="C568" s="70"/>
      <c r="D568" s="164"/>
      <c r="E568" s="80"/>
      <c r="F568" s="80"/>
      <c r="G568" s="206"/>
      <c r="I568" s="158"/>
    </row>
    <row r="569" spans="1:21">
      <c r="A569" s="9"/>
      <c r="B569" s="62" t="s">
        <v>317</v>
      </c>
      <c r="C569" s="131"/>
      <c r="D569" s="132"/>
      <c r="E569" s="218"/>
      <c r="F569" s="131"/>
      <c r="G569" s="219"/>
      <c r="I569" s="158"/>
    </row>
    <row r="570" spans="1:21">
      <c r="A570" s="13">
        <v>1</v>
      </c>
      <c r="B570" s="14" t="s">
        <v>294</v>
      </c>
      <c r="C570" s="71"/>
      <c r="D570" s="75"/>
      <c r="E570" s="71"/>
      <c r="F570" s="71"/>
      <c r="G570" s="206"/>
      <c r="I570" s="158"/>
    </row>
    <row r="571" spans="1:21">
      <c r="A571" s="161">
        <v>2</v>
      </c>
      <c r="B571" s="160" t="s">
        <v>295</v>
      </c>
      <c r="C571" s="71"/>
      <c r="D571" s="75"/>
      <c r="E571" s="71"/>
      <c r="F571" s="71"/>
      <c r="G571" s="203"/>
      <c r="I571" s="158"/>
    </row>
    <row r="572" spans="1:21">
      <c r="A572" s="161">
        <v>3</v>
      </c>
      <c r="B572" s="160" t="s">
        <v>296</v>
      </c>
      <c r="C572" s="71"/>
      <c r="D572" s="75"/>
      <c r="E572" s="71"/>
      <c r="F572" s="71"/>
      <c r="G572" s="203"/>
    </row>
    <row r="573" spans="1:21">
      <c r="A573" s="161">
        <v>4</v>
      </c>
      <c r="B573" s="160" t="s">
        <v>297</v>
      </c>
      <c r="C573" s="71"/>
      <c r="D573" s="75"/>
      <c r="E573" s="71"/>
      <c r="F573" s="71"/>
      <c r="G573" s="203"/>
    </row>
    <row r="574" spans="1:21">
      <c r="A574" s="161">
        <v>5</v>
      </c>
      <c r="B574" s="160" t="s">
        <v>298</v>
      </c>
      <c r="C574" s="71"/>
      <c r="D574" s="75"/>
      <c r="E574" s="71"/>
      <c r="F574" s="71"/>
      <c r="G574" s="203"/>
    </row>
    <row r="575" spans="1:21">
      <c r="A575" s="161">
        <v>6</v>
      </c>
      <c r="B575" s="160" t="s">
        <v>299</v>
      </c>
      <c r="C575" s="80">
        <f>+D575*14/100+D575</f>
        <v>1318.4793255374998</v>
      </c>
      <c r="D575" s="164">
        <f t="shared" ref="D575" si="78">SUM(G575*9.9%)+G575</f>
        <v>1156.5608118749999</v>
      </c>
      <c r="E575" s="80">
        <f>+D575/G575*100-100</f>
        <v>9.8999999999999915</v>
      </c>
      <c r="F575" s="80">
        <v>1199.7082124999999</v>
      </c>
      <c r="G575" s="196">
        <v>1052.3756249999999</v>
      </c>
    </row>
    <row r="576" spans="1:21" ht="15.75" thickBot="1">
      <c r="A576" s="18" t="s">
        <v>26</v>
      </c>
      <c r="B576" s="8" t="s">
        <v>26</v>
      </c>
      <c r="C576" s="76"/>
      <c r="D576" s="77"/>
      <c r="E576" s="76"/>
      <c r="F576" s="76"/>
      <c r="G576" s="197"/>
    </row>
    <row r="577" spans="1:7" ht="15.75" thickBot="1">
      <c r="A577" s="33"/>
      <c r="B577" s="33"/>
      <c r="C577" s="91"/>
      <c r="D577" s="92"/>
      <c r="E577" s="91"/>
      <c r="F577" s="91"/>
      <c r="G577" s="91"/>
    </row>
    <row r="578" spans="1:7" ht="15.75" thickBot="1">
      <c r="A578" s="321" t="s">
        <v>374</v>
      </c>
      <c r="B578" s="322"/>
      <c r="C578" s="322"/>
      <c r="D578" s="322"/>
      <c r="E578" s="322"/>
      <c r="F578" s="322"/>
      <c r="G578" s="323"/>
    </row>
    <row r="579" spans="1:7">
      <c r="A579" s="1"/>
      <c r="B579" s="315" t="s">
        <v>330</v>
      </c>
      <c r="C579" s="316"/>
      <c r="D579" s="316"/>
      <c r="E579" s="316"/>
      <c r="F579" s="317"/>
      <c r="G579" s="185"/>
    </row>
    <row r="580" spans="1:7" ht="15.75" thickBot="1">
      <c r="A580" s="3"/>
      <c r="B580" s="58"/>
      <c r="C580" s="64"/>
      <c r="D580" s="65"/>
      <c r="E580" s="64"/>
      <c r="F580" s="64"/>
      <c r="G580" s="186"/>
    </row>
    <row r="581" spans="1:7">
      <c r="A581" s="5" t="s">
        <v>0</v>
      </c>
      <c r="B581" s="6" t="s">
        <v>1</v>
      </c>
      <c r="C581" s="136" t="s">
        <v>373</v>
      </c>
      <c r="D581" s="136" t="s">
        <v>373</v>
      </c>
      <c r="E581" s="187" t="s">
        <v>2</v>
      </c>
      <c r="F581" s="136" t="s">
        <v>326</v>
      </c>
      <c r="G581" s="136" t="s">
        <v>326</v>
      </c>
    </row>
    <row r="582" spans="1:7" ht="15.75" thickBot="1">
      <c r="A582" s="7"/>
      <c r="B582" s="8"/>
      <c r="C582" s="66" t="s">
        <v>3</v>
      </c>
      <c r="D582" s="67" t="s">
        <v>4</v>
      </c>
      <c r="E582" s="188"/>
      <c r="F582" s="66" t="s">
        <v>3</v>
      </c>
      <c r="G582" s="67" t="s">
        <v>4</v>
      </c>
    </row>
    <row r="583" spans="1:7">
      <c r="A583" s="28">
        <v>7</v>
      </c>
      <c r="B583" s="31" t="s">
        <v>276</v>
      </c>
      <c r="C583" s="80">
        <f t="shared" ref="C583:C587" si="79">+D583*14/100+D583</f>
        <v>725.16362904562504</v>
      </c>
      <c r="D583" s="164">
        <f t="shared" ref="D583:D587" si="80">SUM(G583*9.9%)+G583</f>
        <v>636.10844653125002</v>
      </c>
      <c r="E583" s="80">
        <f t="shared" ref="E583:E587" si="81">+D583/G583*100-100</f>
        <v>9.8999999999999915</v>
      </c>
      <c r="F583" s="80">
        <v>659.83951687500007</v>
      </c>
      <c r="G583" s="220">
        <v>578.80659375000005</v>
      </c>
    </row>
    <row r="584" spans="1:7">
      <c r="A584" s="161">
        <v>8</v>
      </c>
      <c r="B584" s="160" t="s">
        <v>315</v>
      </c>
      <c r="C584" s="80">
        <f t="shared" si="79"/>
        <v>1272.3325491436879</v>
      </c>
      <c r="D584" s="164">
        <f t="shared" si="80"/>
        <v>1116.0811834593753</v>
      </c>
      <c r="E584" s="80">
        <f t="shared" si="81"/>
        <v>9.8999999999999915</v>
      </c>
      <c r="F584" s="80">
        <v>1157.7184250625003</v>
      </c>
      <c r="G584" s="216">
        <v>1015.5424781250002</v>
      </c>
    </row>
    <row r="585" spans="1:7">
      <c r="A585" s="13">
        <v>9</v>
      </c>
      <c r="B585" s="160" t="s">
        <v>300</v>
      </c>
      <c r="C585" s="80">
        <f t="shared" si="79"/>
        <v>725.16362904562504</v>
      </c>
      <c r="D585" s="164">
        <f t="shared" si="80"/>
        <v>636.10844653125002</v>
      </c>
      <c r="E585" s="80">
        <f t="shared" si="81"/>
        <v>9.8999999999999915</v>
      </c>
      <c r="F585" s="80">
        <v>659.83951687500007</v>
      </c>
      <c r="G585" s="196">
        <v>578.80659375000005</v>
      </c>
    </row>
    <row r="586" spans="1:7">
      <c r="A586" s="161">
        <v>10</v>
      </c>
      <c r="B586" s="160" t="s">
        <v>301</v>
      </c>
      <c r="C586" s="80">
        <f t="shared" si="79"/>
        <v>274.68319282031246</v>
      </c>
      <c r="D586" s="164">
        <f t="shared" si="80"/>
        <v>240.95016914062498</v>
      </c>
      <c r="E586" s="80">
        <f t="shared" si="81"/>
        <v>9.8999999999999915</v>
      </c>
      <c r="F586" s="80">
        <v>249.93921093749998</v>
      </c>
      <c r="G586" s="196">
        <v>219.24492187499999</v>
      </c>
    </row>
    <row r="587" spans="1:7">
      <c r="A587" s="161">
        <v>11</v>
      </c>
      <c r="B587" s="160" t="s">
        <v>302</v>
      </c>
      <c r="C587" s="80">
        <f t="shared" si="79"/>
        <v>382.359004405875</v>
      </c>
      <c r="D587" s="164">
        <f t="shared" si="80"/>
        <v>335.40263544375</v>
      </c>
      <c r="E587" s="80">
        <f t="shared" si="81"/>
        <v>9.8999999999999915</v>
      </c>
      <c r="F587" s="80">
        <v>347.91538162500001</v>
      </c>
      <c r="G587" s="196">
        <v>305.18893125</v>
      </c>
    </row>
    <row r="588" spans="1:7" ht="15.75" thickBot="1">
      <c r="A588" s="18"/>
      <c r="B588" s="8"/>
      <c r="C588" s="76"/>
      <c r="D588" s="77"/>
      <c r="E588" s="76"/>
      <c r="F588" s="76"/>
      <c r="G588" s="197"/>
    </row>
    <row r="589" spans="1:7" ht="15.75" thickBot="1">
      <c r="A589" s="28"/>
      <c r="B589" s="43"/>
      <c r="C589" s="106"/>
      <c r="D589" s="107"/>
      <c r="E589" s="106"/>
      <c r="F589" s="106"/>
      <c r="G589" s="214"/>
    </row>
    <row r="590" spans="1:7" ht="15.75" thickBot="1">
      <c r="A590" s="55"/>
      <c r="B590" s="11" t="s">
        <v>277</v>
      </c>
      <c r="C590" s="97"/>
      <c r="D590" s="98"/>
      <c r="E590" s="130"/>
      <c r="F590" s="130"/>
      <c r="G590" s="215"/>
    </row>
    <row r="591" spans="1:7">
      <c r="A591" s="13">
        <v>12</v>
      </c>
      <c r="B591" s="21" t="s">
        <v>303</v>
      </c>
      <c r="C591" s="80">
        <f>+D591*14/100+D591</f>
        <v>20.76604937721563</v>
      </c>
      <c r="D591" s="164">
        <f t="shared" ref="D591:D598" si="82">SUM(G591*9.9%)+G591</f>
        <v>18.215832787031253</v>
      </c>
      <c r="E591" s="80">
        <f>+D591/G591*100-100</f>
        <v>9.9000000000000199</v>
      </c>
      <c r="F591" s="80">
        <v>18.895404346875001</v>
      </c>
      <c r="G591" s="196">
        <v>16.574916093750002</v>
      </c>
    </row>
    <row r="592" spans="1:7">
      <c r="A592" s="161">
        <v>13</v>
      </c>
      <c r="B592" s="160" t="s">
        <v>304</v>
      </c>
      <c r="C592" s="80">
        <f t="shared" ref="C592:C598" si="83">+D592*14/100+D592</f>
        <v>28.896671884696872</v>
      </c>
      <c r="D592" s="164">
        <f t="shared" si="82"/>
        <v>25.347957793593746</v>
      </c>
      <c r="E592" s="80">
        <f t="shared" ref="E592:E598" si="84">+D592/G592*100-100</f>
        <v>9.8999999999999915</v>
      </c>
      <c r="F592" s="80">
        <v>26.293604990624996</v>
      </c>
      <c r="G592" s="196">
        <v>23.064565781249996</v>
      </c>
    </row>
    <row r="593" spans="1:7">
      <c r="A593" s="161">
        <v>14</v>
      </c>
      <c r="B593" s="160" t="s">
        <v>305</v>
      </c>
      <c r="C593" s="80">
        <f t="shared" si="83"/>
        <v>604.30302420468752</v>
      </c>
      <c r="D593" s="164">
        <f t="shared" si="82"/>
        <v>530.09037210937504</v>
      </c>
      <c r="E593" s="80">
        <f t="shared" si="84"/>
        <v>9.8999999999999915</v>
      </c>
      <c r="F593" s="80">
        <v>549.86626406250014</v>
      </c>
      <c r="G593" s="196">
        <v>482.33882812500008</v>
      </c>
    </row>
    <row r="594" spans="1:7">
      <c r="A594" s="161"/>
      <c r="B594" s="12" t="s">
        <v>278</v>
      </c>
      <c r="C594" s="80">
        <f t="shared" si="83"/>
        <v>28.896671884696872</v>
      </c>
      <c r="D594" s="164">
        <f t="shared" si="82"/>
        <v>25.347957793593746</v>
      </c>
      <c r="E594" s="80">
        <f t="shared" si="84"/>
        <v>9.8999999999999915</v>
      </c>
      <c r="F594" s="80">
        <v>26.293604990624996</v>
      </c>
      <c r="G594" s="196">
        <v>23.064565781249996</v>
      </c>
    </row>
    <row r="595" spans="1:7">
      <c r="A595" s="161">
        <v>15</v>
      </c>
      <c r="B595" s="160" t="s">
        <v>306</v>
      </c>
      <c r="C595" s="80">
        <f t="shared" si="83"/>
        <v>604.30302420468752</v>
      </c>
      <c r="D595" s="164">
        <f t="shared" si="82"/>
        <v>530.09037210937504</v>
      </c>
      <c r="E595" s="80">
        <f t="shared" si="84"/>
        <v>9.8999999999999915</v>
      </c>
      <c r="F595" s="80">
        <v>549.86626406250014</v>
      </c>
      <c r="G595" s="196">
        <v>482.33882812500008</v>
      </c>
    </row>
    <row r="596" spans="1:7">
      <c r="A596" s="161"/>
      <c r="B596" s="12" t="s">
        <v>278</v>
      </c>
      <c r="C596" s="80">
        <f t="shared" si="83"/>
        <v>28.896671884696872</v>
      </c>
      <c r="D596" s="164">
        <f t="shared" si="82"/>
        <v>25.347957793593746</v>
      </c>
      <c r="E596" s="80">
        <f t="shared" si="84"/>
        <v>9.8999999999999915</v>
      </c>
      <c r="F596" s="80">
        <v>26.293604990624996</v>
      </c>
      <c r="G596" s="196">
        <v>23.064565781249996</v>
      </c>
    </row>
    <row r="597" spans="1:7">
      <c r="A597" s="161">
        <v>16</v>
      </c>
      <c r="B597" s="160" t="s">
        <v>307</v>
      </c>
      <c r="C597" s="80">
        <f t="shared" si="83"/>
        <v>604.30302420468752</v>
      </c>
      <c r="D597" s="164">
        <f t="shared" si="82"/>
        <v>530.09037210937504</v>
      </c>
      <c r="E597" s="80">
        <f t="shared" si="84"/>
        <v>9.8999999999999915</v>
      </c>
      <c r="F597" s="80">
        <v>549.86626406250014</v>
      </c>
      <c r="G597" s="196">
        <v>482.33882812500008</v>
      </c>
    </row>
    <row r="598" spans="1:7">
      <c r="A598" s="161"/>
      <c r="B598" s="12" t="s">
        <v>278</v>
      </c>
      <c r="C598" s="80">
        <f t="shared" si="83"/>
        <v>28.896671884696872</v>
      </c>
      <c r="D598" s="164">
        <f t="shared" si="82"/>
        <v>25.347957793593746</v>
      </c>
      <c r="E598" s="80">
        <f t="shared" si="84"/>
        <v>9.8999999999999915</v>
      </c>
      <c r="F598" s="80">
        <v>26.293604990624996</v>
      </c>
      <c r="G598" s="196">
        <v>23.064565781249996</v>
      </c>
    </row>
    <row r="599" spans="1:7">
      <c r="A599" s="45">
        <v>17</v>
      </c>
      <c r="B599" s="58" t="s">
        <v>316</v>
      </c>
      <c r="C599" s="80"/>
      <c r="D599" s="164"/>
      <c r="E599" s="80"/>
      <c r="F599" s="80"/>
      <c r="G599" s="196"/>
    </row>
    <row r="600" spans="1:7">
      <c r="A600" s="161">
        <v>18</v>
      </c>
      <c r="B600" s="160" t="s">
        <v>279</v>
      </c>
      <c r="C600" s="80"/>
      <c r="D600" s="164"/>
      <c r="E600" s="71"/>
      <c r="F600" s="71"/>
      <c r="G600" s="206"/>
    </row>
    <row r="601" spans="1:7" ht="15.75" thickBot="1">
      <c r="A601" s="56"/>
      <c r="B601" s="8" t="s">
        <v>280</v>
      </c>
      <c r="C601" s="99">
        <f>+D601*14/100+D601</f>
        <v>439.49310851250004</v>
      </c>
      <c r="D601" s="164">
        <f t="shared" ref="D601" si="85">SUM(G601*9.9%)+G601</f>
        <v>385.52027062500002</v>
      </c>
      <c r="E601" s="99">
        <f>+D601/G601*100-100</f>
        <v>9.8999999999999915</v>
      </c>
      <c r="F601" s="99">
        <v>399.9027375</v>
      </c>
      <c r="G601" s="207">
        <v>350.791875</v>
      </c>
    </row>
    <row r="602" spans="1:7">
      <c r="A602" s="13"/>
      <c r="B602" s="21"/>
      <c r="C602" s="78"/>
      <c r="D602" s="79"/>
      <c r="E602" s="78"/>
      <c r="F602" s="78"/>
      <c r="G602" s="201"/>
    </row>
    <row r="603" spans="1:7" ht="15.75" thickBot="1">
      <c r="A603" s="45"/>
      <c r="B603" s="57"/>
      <c r="C603" s="100"/>
      <c r="D603" s="103"/>
      <c r="E603" s="100"/>
      <c r="F603" s="100"/>
      <c r="G603" s="217"/>
    </row>
    <row r="604" spans="1:7" ht="15.75" thickBot="1">
      <c r="A604" s="165"/>
      <c r="B604" s="11" t="s">
        <v>281</v>
      </c>
      <c r="C604" s="97"/>
      <c r="D604" s="98"/>
      <c r="E604" s="130"/>
      <c r="F604" s="130"/>
      <c r="G604" s="215"/>
    </row>
    <row r="605" spans="1:7">
      <c r="A605" s="13"/>
      <c r="B605" s="14" t="s">
        <v>282</v>
      </c>
      <c r="C605" s="71"/>
      <c r="D605" s="75"/>
      <c r="E605" s="71"/>
      <c r="F605" s="71"/>
      <c r="G605" s="206"/>
    </row>
    <row r="606" spans="1:7">
      <c r="A606" s="161"/>
      <c r="B606" s="160" t="s">
        <v>283</v>
      </c>
      <c r="C606" s="71"/>
      <c r="D606" s="75"/>
      <c r="E606" s="71"/>
      <c r="F606" s="71"/>
      <c r="G606" s="203"/>
    </row>
    <row r="607" spans="1:7">
      <c r="A607" s="16"/>
      <c r="B607" s="160"/>
      <c r="C607" s="71"/>
      <c r="D607" s="75"/>
      <c r="E607" s="71"/>
      <c r="F607" s="71"/>
      <c r="G607" s="203"/>
    </row>
    <row r="608" spans="1:7">
      <c r="A608" s="45"/>
      <c r="B608" s="58" t="s">
        <v>284</v>
      </c>
      <c r="C608" s="64"/>
      <c r="D608" s="65"/>
      <c r="E608" s="64"/>
      <c r="F608" s="64"/>
      <c r="G608" s="203"/>
    </row>
    <row r="609" spans="1:7">
      <c r="A609" s="161"/>
      <c r="B609" s="12" t="s">
        <v>285</v>
      </c>
      <c r="C609" s="93"/>
      <c r="D609" s="94"/>
      <c r="E609" s="93"/>
      <c r="F609" s="93"/>
      <c r="G609" s="206"/>
    </row>
    <row r="610" spans="1:7" ht="15.75" thickBot="1">
      <c r="A610" s="59"/>
      <c r="B610" s="60"/>
      <c r="C610" s="133"/>
      <c r="D610" s="134"/>
      <c r="E610" s="133"/>
      <c r="F610" s="133"/>
      <c r="G610" s="197"/>
    </row>
  </sheetData>
  <mergeCells count="22">
    <mergeCell ref="A450:G450"/>
    <mergeCell ref="A509:G509"/>
    <mergeCell ref="A578:G578"/>
    <mergeCell ref="B392:F392"/>
    <mergeCell ref="B451:F451"/>
    <mergeCell ref="B510:F510"/>
    <mergeCell ref="B579:F579"/>
    <mergeCell ref="P350:S350"/>
    <mergeCell ref="A333:G333"/>
    <mergeCell ref="A1:G1"/>
    <mergeCell ref="A81:G81"/>
    <mergeCell ref="A153:G153"/>
    <mergeCell ref="A207:G207"/>
    <mergeCell ref="A267:G267"/>
    <mergeCell ref="B2:F2"/>
    <mergeCell ref="B82:F82"/>
    <mergeCell ref="B154:F154"/>
    <mergeCell ref="B208:F208"/>
    <mergeCell ref="B268:F268"/>
    <mergeCell ref="B334:F334"/>
    <mergeCell ref="A391:G391"/>
    <mergeCell ref="B419:G419"/>
  </mergeCells>
  <pageMargins left="0.25" right="0.25" top="0.75" bottom="0.75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4"/>
  <sheetViews>
    <sheetView workbookViewId="0">
      <selection activeCell="B1" sqref="B1:G13"/>
    </sheetView>
  </sheetViews>
  <sheetFormatPr defaultRowHeight="15"/>
  <cols>
    <col min="1" max="1" width="8.7109375" bestFit="1" customWidth="1"/>
    <col min="2" max="2" width="39.42578125" bestFit="1" customWidth="1"/>
    <col min="3" max="3" width="16.7109375" bestFit="1" customWidth="1"/>
    <col min="4" max="4" width="10.7109375" bestFit="1" customWidth="1"/>
    <col min="5" max="5" width="13.5703125" bestFit="1" customWidth="1"/>
    <col min="6" max="6" width="16.7109375" bestFit="1" customWidth="1"/>
    <col min="7" max="7" width="10.7109375" bestFit="1" customWidth="1"/>
  </cols>
  <sheetData>
    <row r="1" spans="1:7">
      <c r="A1" s="5" t="s">
        <v>0</v>
      </c>
      <c r="B1" s="6" t="s">
        <v>1</v>
      </c>
      <c r="C1" s="136" t="s">
        <v>373</v>
      </c>
      <c r="D1" s="136" t="s">
        <v>373</v>
      </c>
      <c r="E1" s="187" t="s">
        <v>2</v>
      </c>
      <c r="F1" s="136" t="s">
        <v>326</v>
      </c>
      <c r="G1" s="136" t="s">
        <v>326</v>
      </c>
    </row>
    <row r="2" spans="1:7" ht="15.75" thickBot="1">
      <c r="A2" s="7"/>
      <c r="B2" s="8"/>
      <c r="C2" s="66" t="s">
        <v>3</v>
      </c>
      <c r="D2" s="67" t="s">
        <v>4</v>
      </c>
      <c r="E2" s="188"/>
      <c r="F2" s="66" t="s">
        <v>3</v>
      </c>
      <c r="G2" s="67" t="s">
        <v>4</v>
      </c>
    </row>
    <row r="3" spans="1:7">
      <c r="A3" s="161"/>
      <c r="B3" s="17" t="s">
        <v>234</v>
      </c>
      <c r="C3" s="73"/>
      <c r="D3" s="74"/>
      <c r="E3" s="17"/>
      <c r="F3" s="17"/>
      <c r="G3" s="268"/>
    </row>
    <row r="4" spans="1:7">
      <c r="A4" s="16"/>
      <c r="B4" s="160" t="s">
        <v>235</v>
      </c>
      <c r="C4" s="71"/>
      <c r="D4" s="75"/>
      <c r="E4" s="160"/>
      <c r="F4" s="160"/>
      <c r="G4" s="268"/>
    </row>
    <row r="5" spans="1:7">
      <c r="A5" s="161"/>
      <c r="B5" s="160" t="s">
        <v>236</v>
      </c>
      <c r="C5" s="71"/>
      <c r="D5" s="75"/>
      <c r="E5" s="160"/>
      <c r="F5" s="160"/>
      <c r="G5" s="268"/>
    </row>
    <row r="6" spans="1:7">
      <c r="A6" s="161"/>
      <c r="B6" s="160" t="s">
        <v>372</v>
      </c>
      <c r="C6" s="271">
        <f>+D6*14/100+D6</f>
        <v>1.2455309964917829</v>
      </c>
      <c r="D6" s="164">
        <v>1.0925710495541956</v>
      </c>
      <c r="E6" s="282">
        <f>+D6/G6*100-100</f>
        <v>7.3899999999999864</v>
      </c>
      <c r="F6" s="271">
        <v>1.1598202779511901</v>
      </c>
      <c r="G6" s="235">
        <v>1.0173862087291141</v>
      </c>
    </row>
    <row r="7" spans="1:7">
      <c r="A7" s="161"/>
      <c r="B7" s="160" t="s">
        <v>237</v>
      </c>
      <c r="C7" s="271">
        <f>+D7*14/100+D7</f>
        <v>378.82967775149211</v>
      </c>
      <c r="D7" s="164">
        <v>332.30673486972995</v>
      </c>
      <c r="E7" s="282">
        <f>+D7/G7*100-100</f>
        <v>7.3899999999999864</v>
      </c>
      <c r="F7" s="271">
        <v>352.76066463496801</v>
      </c>
      <c r="G7" s="235">
        <v>309.43917950435792</v>
      </c>
    </row>
    <row r="8" spans="1:7" s="159" customFormat="1">
      <c r="A8" s="161"/>
      <c r="B8" s="160"/>
      <c r="C8" s="271"/>
      <c r="D8" s="164"/>
      <c r="E8" s="282"/>
      <c r="F8" s="271"/>
      <c r="G8" s="235"/>
    </row>
    <row r="9" spans="1:7">
      <c r="A9" s="161"/>
      <c r="B9" s="17" t="s">
        <v>238</v>
      </c>
      <c r="C9" s="288"/>
      <c r="D9" s="289"/>
      <c r="E9" s="288"/>
      <c r="F9" s="288"/>
      <c r="G9" s="290"/>
    </row>
    <row r="10" spans="1:7">
      <c r="A10" s="161"/>
      <c r="B10" s="160" t="s">
        <v>239</v>
      </c>
      <c r="C10" s="291"/>
      <c r="D10" s="292"/>
      <c r="E10" s="291"/>
      <c r="F10" s="291"/>
      <c r="G10" s="290"/>
    </row>
    <row r="11" spans="1:7">
      <c r="A11" s="161"/>
      <c r="B11" s="160" t="s">
        <v>240</v>
      </c>
      <c r="C11" s="291"/>
      <c r="D11" s="292"/>
      <c r="E11" s="291"/>
      <c r="F11" s="291"/>
      <c r="G11" s="290"/>
    </row>
    <row r="12" spans="1:7">
      <c r="A12" s="161"/>
      <c r="B12" s="160" t="s">
        <v>372</v>
      </c>
      <c r="C12" s="308">
        <f>+D12*14/100+D12</f>
        <v>1.5411706050257559</v>
      </c>
      <c r="D12" s="294">
        <v>1.3519040394962771</v>
      </c>
      <c r="E12" s="293">
        <f>+D12/G12*100-100</f>
        <v>7.3900000000000148</v>
      </c>
      <c r="F12" s="293">
        <v>1.4351155647879281</v>
      </c>
      <c r="G12" s="295">
        <v>1.258873302445551</v>
      </c>
    </row>
    <row r="13" spans="1:7">
      <c r="A13" s="161"/>
      <c r="B13" s="160" t="s">
        <v>237</v>
      </c>
      <c r="C13" s="291"/>
      <c r="D13" s="292"/>
      <c r="E13" s="291"/>
      <c r="F13" s="291"/>
      <c r="G13" s="290"/>
    </row>
    <row r="14" spans="1:7">
      <c r="A14" s="161"/>
      <c r="B14" s="160"/>
      <c r="C14" s="291"/>
      <c r="D14" s="292"/>
      <c r="E14" s="291"/>
      <c r="F14" s="291"/>
      <c r="G14" s="29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Konsep Tariewe 2014-2015</vt:lpstr>
      <vt:lpstr>Sheet2</vt:lpstr>
      <vt:lpstr>'Konsep Tariewe 2014-2015'!Print_Area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2014-04-09T08:41:25Z</dcterms:modified>
</cp:coreProperties>
</file>